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Αυτό_το_βιβλίο_εργασίας" defaultThemeVersion="124226"/>
  <mc:AlternateContent xmlns:mc="http://schemas.openxmlformats.org/markup-compatibility/2006">
    <mc:Choice Requires="x15">
      <x15ac:absPath xmlns:x15ac="http://schemas.microsoft.com/office/spreadsheetml/2010/11/ac" url="D:\personal\salary\"/>
    </mc:Choice>
  </mc:AlternateContent>
  <bookViews>
    <workbookView xWindow="120" yWindow="75" windowWidth="20730" windowHeight="11760"/>
  </bookViews>
  <sheets>
    <sheet name="Μισθοδοσία 2017 - 2020" sheetId="14" r:id="rId1"/>
    <sheet name="Εκκαθάριση 2017" sheetId="41" r:id="rId2"/>
    <sheet name="2016 - 2020 κλ 0" sheetId="23" state="veryHidden" r:id="rId3"/>
    <sheet name="2016 - 2020 κλ+1" sheetId="24" state="hidden" r:id="rId4"/>
    <sheet name="2016 - 2020 κλ+2" sheetId="32" state="veryHidden" r:id="rId5"/>
    <sheet name="Μισθοδοσία παλαιό 2016" sheetId="25" state="veryHidden" r:id="rId6"/>
    <sheet name="2016 - 2020 κλ 0 προη βαθμ" sheetId="44" state="veryHidden" r:id="rId7"/>
    <sheet name="Επίδομα βιβλιοθ" sheetId="43" state="veryHidden" r:id="rId8"/>
    <sheet name="Επίδομα βιβλιοθ προη βαθμ" sheetId="45" state="veryHidden" r:id="rId9"/>
    <sheet name="Μισθοδοσία παλαιό 2017" sheetId="17" state="veryHidden" r:id="rId10"/>
    <sheet name="Φόρος 2013" sheetId="6" state="veryHidden" r:id="rId11"/>
    <sheet name="Φόρος 2016 παλαιό" sheetId="26" state="veryHidden" r:id="rId12"/>
    <sheet name="Φόρος 2017 παλαιό" sheetId="18" state="veryHidden" r:id="rId13"/>
    <sheet name="Φόρος 2017" sheetId="15" state="veryHidden" r:id="rId14"/>
    <sheet name="Φόρος 2017 προη βαθμ" sheetId="46" state="veryHidden" r:id="rId15"/>
    <sheet name="Φόρος 2018" sheetId="21" state="veryHidden" r:id="rId16"/>
    <sheet name="Φόρος 2019" sheetId="22" state="veryHidden" r:id="rId17"/>
    <sheet name="Φόρος 2020" sheetId="16" state="veryHidden" r:id="rId18"/>
    <sheet name="Φόρος 2020 αφορ" sheetId="35" state="veryHidden" r:id="rId19"/>
    <sheet name="Φόρος 2020 αντιμ" sheetId="38" state="veryHidden" r:id="rId20"/>
    <sheet name="Φόρος 2018 κλ+1" sheetId="29" state="veryHidden" r:id="rId21"/>
    <sheet name="Φόρος 2019 κλ+1" sheetId="30" state="veryHidden" r:id="rId22"/>
    <sheet name="Φόρος 2019 κλ+2" sheetId="34" state="veryHidden" r:id="rId23"/>
    <sheet name="Φόρος 2020 κλ+1" sheetId="31" state="veryHidden" r:id="rId24"/>
    <sheet name="Φόρος 2020 κλ+2" sheetId="33" state="veryHidden" r:id="rId25"/>
    <sheet name="Φόρος 2020 κλ+1 αφορ" sheetId="36" state="veryHidden" r:id="rId26"/>
    <sheet name="Φόρος 2020 κλ+1 αντιμ" sheetId="39" state="hidden" r:id="rId27"/>
    <sheet name="Φόρος 2020 κλ+2 αφορ" sheetId="37" state="hidden" r:id="rId28"/>
    <sheet name="Φόρος 2020 κλ+2 αντιμ" sheetId="40" state="veryHidden" r:id="rId29"/>
  </sheets>
  <calcPr calcId="152511"/>
</workbook>
</file>

<file path=xl/calcChain.xml><?xml version="1.0" encoding="utf-8"?>
<calcChain xmlns="http://schemas.openxmlformats.org/spreadsheetml/2006/main">
  <c r="T10" i="41" l="1"/>
  <c r="F44" i="46" l="1"/>
  <c r="E44" i="46"/>
  <c r="D44" i="46"/>
  <c r="F43" i="46"/>
  <c r="E43" i="46"/>
  <c r="D43" i="46"/>
  <c r="F42" i="46"/>
  <c r="E42" i="46"/>
  <c r="D42" i="46"/>
  <c r="F41" i="46"/>
  <c r="E41" i="46"/>
  <c r="D41" i="46"/>
  <c r="F40" i="46"/>
  <c r="E40" i="46"/>
  <c r="D40" i="46"/>
  <c r="F33" i="46"/>
  <c r="E33" i="46"/>
  <c r="D33" i="46"/>
  <c r="F32" i="46"/>
  <c r="E32" i="46"/>
  <c r="D32" i="46"/>
  <c r="F31" i="46"/>
  <c r="E31" i="46"/>
  <c r="D31" i="46"/>
  <c r="E15" i="46"/>
  <c r="E13" i="46"/>
  <c r="E12" i="46"/>
  <c r="E11" i="46"/>
  <c r="M79" i="45" l="1"/>
  <c r="M78" i="45"/>
  <c r="M77" i="45"/>
  <c r="M76" i="45"/>
  <c r="M75" i="45"/>
  <c r="M74" i="45"/>
  <c r="M73" i="45"/>
  <c r="M72" i="45"/>
  <c r="M71" i="45"/>
  <c r="M70" i="45"/>
  <c r="M69" i="45"/>
  <c r="M68" i="45"/>
  <c r="M67" i="45"/>
  <c r="M66" i="45"/>
  <c r="M65" i="45"/>
  <c r="M64" i="45"/>
  <c r="M63" i="45"/>
  <c r="M62" i="45"/>
  <c r="M61" i="45"/>
  <c r="M60" i="45"/>
  <c r="M59" i="45"/>
  <c r="M58" i="45"/>
  <c r="M57" i="45"/>
  <c r="M56" i="45"/>
  <c r="M55" i="45"/>
  <c r="M54" i="45"/>
  <c r="M53" i="45"/>
  <c r="M52" i="45"/>
  <c r="M51" i="45"/>
  <c r="M50" i="45"/>
  <c r="M49" i="45"/>
  <c r="M48" i="45"/>
  <c r="M47" i="45"/>
  <c r="M46" i="45"/>
  <c r="M45" i="45"/>
  <c r="M44" i="45"/>
  <c r="M43" i="45"/>
  <c r="M42" i="45"/>
  <c r="M41" i="45"/>
  <c r="M40" i="45"/>
  <c r="G23" i="45"/>
  <c r="H23" i="45" s="1"/>
  <c r="F26" i="45" s="1"/>
  <c r="E24" i="45" s="1"/>
  <c r="G22" i="45"/>
  <c r="H22" i="45" s="1"/>
  <c r="G21" i="45"/>
  <c r="G18" i="45"/>
  <c r="G17" i="45"/>
  <c r="D12" i="45" s="1"/>
  <c r="G16" i="45"/>
  <c r="I65" i="44"/>
  <c r="I64" i="44"/>
  <c r="I63" i="44"/>
  <c r="I62" i="44"/>
  <c r="I61" i="44"/>
  <c r="G52" i="44"/>
  <c r="G51" i="44"/>
  <c r="G50" i="44"/>
  <c r="G49" i="44"/>
  <c r="G48" i="44"/>
  <c r="H29" i="44"/>
  <c r="I29" i="44" s="1"/>
  <c r="L32" i="44" s="1"/>
  <c r="F21" i="44" s="1"/>
  <c r="H28" i="44"/>
  <c r="I28" i="44" s="1"/>
  <c r="K32" i="44" s="1"/>
  <c r="H27" i="44"/>
  <c r="H24" i="44"/>
  <c r="H23" i="44"/>
  <c r="J15" i="44" s="1"/>
  <c r="F15" i="44" s="1"/>
  <c r="H22" i="44"/>
  <c r="G23" i="43"/>
  <c r="H23" i="43" s="1"/>
  <c r="F26" i="43" s="1"/>
  <c r="G22" i="43"/>
  <c r="H22" i="43" s="1"/>
  <c r="G21" i="43"/>
  <c r="G18" i="43"/>
  <c r="G17" i="43"/>
  <c r="G16" i="43"/>
  <c r="M79" i="43"/>
  <c r="H12" i="45" l="1"/>
  <c r="H11" i="45"/>
  <c r="H8" i="45"/>
  <c r="H6" i="45"/>
  <c r="D14" i="45"/>
  <c r="G11" i="45" s="1"/>
  <c r="G6" i="45"/>
  <c r="H9" i="45"/>
  <c r="H7" i="45"/>
  <c r="G8" i="45"/>
  <c r="J11" i="44"/>
  <c r="F30" i="44"/>
  <c r="E21" i="44"/>
  <c r="J14" i="44"/>
  <c r="F14" i="44" s="1"/>
  <c r="D12" i="43"/>
  <c r="H12" i="43" s="1"/>
  <c r="E24" i="43"/>
  <c r="M40" i="43"/>
  <c r="M52" i="43"/>
  <c r="M60" i="43"/>
  <c r="M68" i="43"/>
  <c r="M72" i="43"/>
  <c r="M76" i="43"/>
  <c r="M41" i="43"/>
  <c r="M49" i="43"/>
  <c r="M69" i="43"/>
  <c r="M42" i="43"/>
  <c r="M46" i="43"/>
  <c r="M50" i="43"/>
  <c r="M54" i="43"/>
  <c r="M58" i="43"/>
  <c r="M62" i="43"/>
  <c r="M66" i="43"/>
  <c r="M70" i="43"/>
  <c r="M74" i="43"/>
  <c r="M78" i="43"/>
  <c r="M44" i="43"/>
  <c r="M48" i="43"/>
  <c r="M56" i="43"/>
  <c r="M64" i="43"/>
  <c r="M45" i="43"/>
  <c r="M53" i="43"/>
  <c r="M57" i="43"/>
  <c r="M61" i="43"/>
  <c r="M65" i="43"/>
  <c r="M73" i="43"/>
  <c r="M77" i="43"/>
  <c r="M43" i="43"/>
  <c r="M47" i="43"/>
  <c r="M51" i="43"/>
  <c r="M55" i="43"/>
  <c r="M59" i="43"/>
  <c r="M63" i="43"/>
  <c r="M67" i="43"/>
  <c r="M71" i="43"/>
  <c r="M75" i="43"/>
  <c r="F44" i="40"/>
  <c r="E44" i="40"/>
  <c r="D44" i="40"/>
  <c r="F43" i="40"/>
  <c r="E43" i="40"/>
  <c r="D43" i="40"/>
  <c r="F42" i="40"/>
  <c r="E42" i="40"/>
  <c r="D42" i="40"/>
  <c r="F41" i="40"/>
  <c r="E41" i="40"/>
  <c r="D41" i="40"/>
  <c r="F40" i="40"/>
  <c r="E40" i="40"/>
  <c r="D40" i="40"/>
  <c r="F33" i="40"/>
  <c r="E33" i="40"/>
  <c r="D33" i="40"/>
  <c r="F32" i="40"/>
  <c r="E32" i="40"/>
  <c r="D32" i="40"/>
  <c r="F31" i="40"/>
  <c r="E31" i="40"/>
  <c r="D31" i="40"/>
  <c r="E15" i="40"/>
  <c r="E13" i="40"/>
  <c r="E12" i="40"/>
  <c r="E11" i="40"/>
  <c r="E44" i="39"/>
  <c r="D44" i="39"/>
  <c r="E43" i="39"/>
  <c r="D43" i="39"/>
  <c r="E42" i="39"/>
  <c r="D42" i="39"/>
  <c r="E41" i="39"/>
  <c r="D41" i="39"/>
  <c r="E40" i="39"/>
  <c r="D40" i="39"/>
  <c r="F44" i="39" s="1"/>
  <c r="E33" i="39"/>
  <c r="D33" i="39"/>
  <c r="E32" i="39"/>
  <c r="D32" i="39"/>
  <c r="F33" i="39" s="1"/>
  <c r="E31" i="39"/>
  <c r="D31" i="39"/>
  <c r="F32" i="39" s="1"/>
  <c r="E15" i="39"/>
  <c r="E13" i="39"/>
  <c r="E12" i="39"/>
  <c r="E11" i="39"/>
  <c r="G7" i="45" l="1"/>
  <c r="G12" i="45"/>
  <c r="G9" i="45"/>
  <c r="H6" i="43"/>
  <c r="H9" i="43"/>
  <c r="H11" i="43"/>
  <c r="H7" i="43"/>
  <c r="H8" i="43"/>
  <c r="G6" i="43"/>
  <c r="D14" i="43"/>
  <c r="F31" i="39"/>
  <c r="F40" i="39"/>
  <c r="F41" i="39"/>
  <c r="F42" i="39"/>
  <c r="F43" i="39"/>
  <c r="P37" i="14"/>
  <c r="J25" i="14"/>
  <c r="G21" i="25"/>
  <c r="G14" i="45" l="1"/>
  <c r="H14" i="45" s="1"/>
  <c r="G12" i="43"/>
  <c r="G9" i="43"/>
  <c r="G7" i="43"/>
  <c r="G8" i="43"/>
  <c r="G11" i="43"/>
  <c r="I32" i="14"/>
  <c r="J12" i="45" l="1"/>
  <c r="W17" i="41" s="1"/>
  <c r="Y17" i="41" s="1"/>
  <c r="J11" i="45"/>
  <c r="W16" i="41" s="1"/>
  <c r="Y16" i="41" s="1"/>
  <c r="E26" i="45"/>
  <c r="G14" i="43"/>
  <c r="H14" i="43" s="1"/>
  <c r="E44" i="38"/>
  <c r="D44" i="38"/>
  <c r="E43" i="38"/>
  <c r="D43" i="38"/>
  <c r="E42" i="38"/>
  <c r="D42" i="38"/>
  <c r="E41" i="38"/>
  <c r="D41" i="38"/>
  <c r="E40" i="38"/>
  <c r="D40" i="38"/>
  <c r="F44" i="38" s="1"/>
  <c r="E33" i="38"/>
  <c r="D33" i="38"/>
  <c r="E32" i="38"/>
  <c r="D32" i="38"/>
  <c r="E31" i="38"/>
  <c r="D31" i="38"/>
  <c r="F32" i="38" s="1"/>
  <c r="E15" i="38"/>
  <c r="E13" i="38"/>
  <c r="E12" i="38"/>
  <c r="E11" i="38"/>
  <c r="J12" i="43" l="1"/>
  <c r="V17" i="41" s="1"/>
  <c r="X17" i="41" s="1"/>
  <c r="J11" i="43"/>
  <c r="J14" i="45"/>
  <c r="M14" i="45" s="1"/>
  <c r="L12" i="45"/>
  <c r="P29" i="45"/>
  <c r="E26" i="43"/>
  <c r="P29" i="43" s="1"/>
  <c r="F33" i="38"/>
  <c r="F31" i="38"/>
  <c r="F40" i="38"/>
  <c r="F41" i="38"/>
  <c r="F42" i="38"/>
  <c r="F43" i="38"/>
  <c r="E44" i="37"/>
  <c r="D44" i="37"/>
  <c r="E43" i="37"/>
  <c r="D43" i="37"/>
  <c r="E42" i="37"/>
  <c r="D42" i="37"/>
  <c r="E41" i="37"/>
  <c r="D41" i="37"/>
  <c r="E40" i="37"/>
  <c r="D40" i="37"/>
  <c r="F44" i="37" s="1"/>
  <c r="E33" i="37"/>
  <c r="D33" i="37"/>
  <c r="E32" i="37"/>
  <c r="D32" i="37"/>
  <c r="F33" i="37" s="1"/>
  <c r="E31" i="37"/>
  <c r="D31" i="37"/>
  <c r="F32" i="37" s="1"/>
  <c r="E15" i="37"/>
  <c r="E13" i="37"/>
  <c r="E12" i="37"/>
  <c r="E11" i="37"/>
  <c r="E44" i="36"/>
  <c r="D44" i="36"/>
  <c r="E43" i="36"/>
  <c r="D43" i="36"/>
  <c r="E42" i="36"/>
  <c r="D42" i="36"/>
  <c r="E41" i="36"/>
  <c r="D41" i="36"/>
  <c r="E40" i="36"/>
  <c r="D40" i="36"/>
  <c r="F44" i="36" s="1"/>
  <c r="E33" i="36"/>
  <c r="D33" i="36"/>
  <c r="E32" i="36"/>
  <c r="D32" i="36"/>
  <c r="F33" i="36" s="1"/>
  <c r="F31" i="36"/>
  <c r="E31" i="36"/>
  <c r="D31" i="36"/>
  <c r="F32" i="36" s="1"/>
  <c r="E15" i="36"/>
  <c r="E13" i="36"/>
  <c r="E12" i="36"/>
  <c r="E11" i="36"/>
  <c r="E44" i="35"/>
  <c r="D44" i="35"/>
  <c r="E43" i="35"/>
  <c r="D43" i="35"/>
  <c r="F42" i="35"/>
  <c r="E42" i="35"/>
  <c r="D42" i="35"/>
  <c r="F41" i="35"/>
  <c r="E41" i="35"/>
  <c r="D41" i="35"/>
  <c r="F40" i="35"/>
  <c r="E40" i="35"/>
  <c r="D40" i="35"/>
  <c r="F44" i="35" s="1"/>
  <c r="F33" i="35"/>
  <c r="E33" i="35"/>
  <c r="D33" i="35"/>
  <c r="F32" i="35"/>
  <c r="E32" i="35"/>
  <c r="D32" i="35"/>
  <c r="F31" i="35"/>
  <c r="E31" i="35"/>
  <c r="D31" i="35"/>
  <c r="E15" i="35"/>
  <c r="E13" i="35"/>
  <c r="E12" i="35"/>
  <c r="E11" i="35"/>
  <c r="V16" i="41" l="1"/>
  <c r="X16" i="41" s="1"/>
  <c r="J14" i="43"/>
  <c r="M14" i="43" s="1"/>
  <c r="L12" i="43"/>
  <c r="F31" i="37"/>
  <c r="F40" i="37"/>
  <c r="F41" i="37"/>
  <c r="F42" i="37"/>
  <c r="F43" i="37"/>
  <c r="F40" i="36"/>
  <c r="F41" i="36"/>
  <c r="F42" i="36"/>
  <c r="F43" i="36"/>
  <c r="F43" i="35"/>
  <c r="G18" i="17" l="1"/>
  <c r="D9" i="17" s="1"/>
  <c r="G18" i="25"/>
  <c r="D9" i="25" s="1"/>
  <c r="E14" i="44" s="1"/>
  <c r="H24" i="32"/>
  <c r="H24" i="24"/>
  <c r="H24" i="23"/>
  <c r="E44" i="34"/>
  <c r="D44" i="34"/>
  <c r="E43" i="34"/>
  <c r="D43" i="34"/>
  <c r="E42" i="34"/>
  <c r="D42" i="34"/>
  <c r="E41" i="34"/>
  <c r="D41" i="34"/>
  <c r="E40" i="34"/>
  <c r="D40" i="34"/>
  <c r="F44" i="34" s="1"/>
  <c r="E33" i="34"/>
  <c r="D33" i="34"/>
  <c r="E32" i="34"/>
  <c r="D32" i="34"/>
  <c r="F33" i="34" s="1"/>
  <c r="E31" i="34"/>
  <c r="D31" i="34"/>
  <c r="F32" i="34" s="1"/>
  <c r="E15" i="34"/>
  <c r="E13" i="34"/>
  <c r="E12" i="34"/>
  <c r="E11" i="34"/>
  <c r="H28" i="32"/>
  <c r="H33" i="14"/>
  <c r="E44" i="33"/>
  <c r="D44" i="33"/>
  <c r="E43" i="33"/>
  <c r="D43" i="33"/>
  <c r="E42" i="33"/>
  <c r="D42" i="33"/>
  <c r="F41" i="33"/>
  <c r="E41" i="33"/>
  <c r="D41" i="33"/>
  <c r="F40" i="33"/>
  <c r="E40" i="33"/>
  <c r="D40" i="33"/>
  <c r="F44" i="33" s="1"/>
  <c r="F33" i="33"/>
  <c r="E33" i="33"/>
  <c r="D33" i="33"/>
  <c r="F32" i="33"/>
  <c r="E32" i="33"/>
  <c r="D32" i="33"/>
  <c r="F31" i="33"/>
  <c r="E31" i="33"/>
  <c r="D31" i="33"/>
  <c r="E15" i="33"/>
  <c r="E13" i="33"/>
  <c r="E12" i="33"/>
  <c r="E11" i="33"/>
  <c r="I65" i="32"/>
  <c r="I64" i="32"/>
  <c r="I63" i="32"/>
  <c r="I62" i="32"/>
  <c r="I61" i="32"/>
  <c r="G52" i="32"/>
  <c r="G51" i="32"/>
  <c r="G50" i="32"/>
  <c r="G49" i="32"/>
  <c r="G48" i="32"/>
  <c r="H27" i="32"/>
  <c r="H23" i="32"/>
  <c r="H22" i="32"/>
  <c r="I15" i="32" s="1"/>
  <c r="H15" i="32" s="1"/>
  <c r="E44" i="31"/>
  <c r="D44" i="31"/>
  <c r="E43" i="31"/>
  <c r="D43" i="31"/>
  <c r="E42" i="31"/>
  <c r="D42" i="31"/>
  <c r="E41" i="31"/>
  <c r="D41" i="31"/>
  <c r="E40" i="31"/>
  <c r="D40" i="31"/>
  <c r="F44" i="31" s="1"/>
  <c r="E33" i="31"/>
  <c r="D33" i="31"/>
  <c r="E32" i="31"/>
  <c r="D32" i="31"/>
  <c r="F33" i="31" s="1"/>
  <c r="E31" i="31"/>
  <c r="D31" i="31"/>
  <c r="F32" i="31" s="1"/>
  <c r="E15" i="31"/>
  <c r="E13" i="31"/>
  <c r="E12" i="31"/>
  <c r="E11" i="31"/>
  <c r="E44" i="30"/>
  <c r="D44" i="30"/>
  <c r="E43" i="30"/>
  <c r="D43" i="30"/>
  <c r="E42" i="30"/>
  <c r="D42" i="30"/>
  <c r="E41" i="30"/>
  <c r="D41" i="30"/>
  <c r="E40" i="30"/>
  <c r="D40" i="30"/>
  <c r="F44" i="30" s="1"/>
  <c r="E33" i="30"/>
  <c r="D33" i="30"/>
  <c r="E32" i="30"/>
  <c r="D32" i="30"/>
  <c r="F33" i="30" s="1"/>
  <c r="E31" i="30"/>
  <c r="D31" i="30"/>
  <c r="F32" i="30" s="1"/>
  <c r="E15" i="30"/>
  <c r="E13" i="30"/>
  <c r="E12" i="30"/>
  <c r="E11" i="30"/>
  <c r="F44" i="29"/>
  <c r="E44" i="29"/>
  <c r="D44" i="29"/>
  <c r="F43" i="29"/>
  <c r="E43" i="29"/>
  <c r="D43" i="29"/>
  <c r="F42" i="29"/>
  <c r="E42" i="29"/>
  <c r="D42" i="29"/>
  <c r="F41" i="29"/>
  <c r="E41" i="29"/>
  <c r="D41" i="29"/>
  <c r="F40" i="29"/>
  <c r="E40" i="29"/>
  <c r="D40" i="29"/>
  <c r="F33" i="29"/>
  <c r="E33" i="29"/>
  <c r="D33" i="29"/>
  <c r="F32" i="29"/>
  <c r="E32" i="29"/>
  <c r="D32" i="29"/>
  <c r="F31" i="29"/>
  <c r="E31" i="29"/>
  <c r="D31" i="29"/>
  <c r="E15" i="29"/>
  <c r="E13" i="29"/>
  <c r="E12" i="29"/>
  <c r="E11" i="29"/>
  <c r="L59" i="14"/>
  <c r="L57" i="14" s="1"/>
  <c r="I31" i="14" s="1"/>
  <c r="G17" i="17"/>
  <c r="G16" i="17"/>
  <c r="D6" i="17" s="1"/>
  <c r="G17" i="25"/>
  <c r="G16" i="25"/>
  <c r="H23" i="24"/>
  <c r="H22" i="24"/>
  <c r="J15" i="24" s="1"/>
  <c r="H23" i="23"/>
  <c r="H22" i="23"/>
  <c r="G23" i="17"/>
  <c r="G22" i="17"/>
  <c r="G23" i="25"/>
  <c r="G22" i="25"/>
  <c r="H28" i="24"/>
  <c r="H29" i="24" s="1"/>
  <c r="I29" i="24" s="1"/>
  <c r="L32" i="24" s="1"/>
  <c r="H29" i="23"/>
  <c r="H28" i="23"/>
  <c r="V39" i="41" l="1"/>
  <c r="D6" i="41" s="1"/>
  <c r="H23" i="17"/>
  <c r="D12" i="17" s="1"/>
  <c r="E14" i="23"/>
  <c r="E14" i="32" s="1"/>
  <c r="I14" i="23"/>
  <c r="J14" i="23"/>
  <c r="J14" i="24"/>
  <c r="I14" i="24"/>
  <c r="I14" i="32"/>
  <c r="H14" i="32" s="1"/>
  <c r="E16" i="14"/>
  <c r="F31" i="34"/>
  <c r="F40" i="34"/>
  <c r="F41" i="34"/>
  <c r="F42" i="34"/>
  <c r="F43" i="34"/>
  <c r="H29" i="32"/>
  <c r="I29" i="32" s="1"/>
  <c r="L32" i="32" s="1"/>
  <c r="F21" i="32" s="1"/>
  <c r="I11" i="32" s="1"/>
  <c r="F42" i="33"/>
  <c r="F43" i="33"/>
  <c r="I28" i="32"/>
  <c r="K32" i="32" s="1"/>
  <c r="F31" i="31"/>
  <c r="F40" i="31"/>
  <c r="F41" i="31"/>
  <c r="F42" i="31"/>
  <c r="F43" i="31"/>
  <c r="F31" i="30"/>
  <c r="F40" i="30"/>
  <c r="F41" i="30"/>
  <c r="F42" i="30"/>
  <c r="F43" i="30"/>
  <c r="I28" i="24"/>
  <c r="K32" i="24" s="1"/>
  <c r="H32" i="14"/>
  <c r="G24" i="25"/>
  <c r="I29" i="23"/>
  <c r="L32" i="23" s="1"/>
  <c r="F21" i="23" s="1"/>
  <c r="J11" i="23" s="1"/>
  <c r="I16" i="14" l="1"/>
  <c r="F14" i="23"/>
  <c r="F14" i="24" s="1"/>
  <c r="O16" i="41"/>
  <c r="O17" i="41"/>
  <c r="D11" i="17"/>
  <c r="D10" i="17"/>
  <c r="F26" i="17"/>
  <c r="E14" i="24"/>
  <c r="H14" i="24"/>
  <c r="G14" i="24"/>
  <c r="H14" i="23"/>
  <c r="G14" i="23"/>
  <c r="F30" i="32"/>
  <c r="E21" i="32"/>
  <c r="E44" i="26"/>
  <c r="D44" i="26"/>
  <c r="E43" i="26"/>
  <c r="D43" i="26"/>
  <c r="E42" i="26"/>
  <c r="D42" i="26"/>
  <c r="E41" i="26"/>
  <c r="D41" i="26"/>
  <c r="E40" i="26"/>
  <c r="D40" i="26"/>
  <c r="F44" i="26" s="1"/>
  <c r="E33" i="26"/>
  <c r="D33" i="26"/>
  <c r="E32" i="26"/>
  <c r="D32" i="26"/>
  <c r="F33" i="26" s="1"/>
  <c r="E31" i="26"/>
  <c r="D31" i="26"/>
  <c r="F32" i="26" s="1"/>
  <c r="I21" i="26"/>
  <c r="E15" i="26"/>
  <c r="E13" i="26"/>
  <c r="E12" i="26"/>
  <c r="E11" i="26"/>
  <c r="D12" i="25"/>
  <c r="E17" i="44" s="1"/>
  <c r="F26" i="25"/>
  <c r="H16" i="14" l="1"/>
  <c r="F16" i="14"/>
  <c r="F14" i="32"/>
  <c r="G16" i="14"/>
  <c r="G14" i="32"/>
  <c r="E17" i="23"/>
  <c r="J15" i="23"/>
  <c r="D6" i="25"/>
  <c r="E11" i="44" s="1"/>
  <c r="D10" i="25"/>
  <c r="E15" i="44" s="1"/>
  <c r="D11" i="25"/>
  <c r="E16" i="44" s="1"/>
  <c r="H12" i="25"/>
  <c r="F31" i="26"/>
  <c r="F40" i="26"/>
  <c r="F41" i="26"/>
  <c r="F42" i="26"/>
  <c r="F43" i="26"/>
  <c r="H8" i="25"/>
  <c r="E24" i="25"/>
  <c r="H6" i="25"/>
  <c r="H9" i="25"/>
  <c r="H11" i="25"/>
  <c r="I65" i="24"/>
  <c r="I64" i="24"/>
  <c r="I63" i="24"/>
  <c r="I62" i="24"/>
  <c r="I61" i="24"/>
  <c r="G52" i="24"/>
  <c r="G51" i="24"/>
  <c r="G50" i="24"/>
  <c r="G49" i="24"/>
  <c r="G48" i="24"/>
  <c r="H27" i="24"/>
  <c r="I15" i="23"/>
  <c r="I28" i="23"/>
  <c r="H27" i="23"/>
  <c r="Z32" i="41" s="1"/>
  <c r="I65" i="23"/>
  <c r="I64" i="23"/>
  <c r="I63" i="23"/>
  <c r="I62" i="23"/>
  <c r="I61" i="23"/>
  <c r="G52" i="23"/>
  <c r="G50" i="23"/>
  <c r="G49" i="23"/>
  <c r="G48" i="23"/>
  <c r="H28" i="14"/>
  <c r="G20" i="43" l="1"/>
  <c r="C3" i="46"/>
  <c r="G20" i="45"/>
  <c r="H26" i="44"/>
  <c r="I17" i="14"/>
  <c r="F15" i="23"/>
  <c r="T97" i="44"/>
  <c r="T66" i="44"/>
  <c r="T82" i="44"/>
  <c r="T79" i="44"/>
  <c r="T72" i="44"/>
  <c r="T88" i="44"/>
  <c r="T62" i="44"/>
  <c r="T87" i="44"/>
  <c r="T61" i="44"/>
  <c r="T73" i="44"/>
  <c r="T89" i="44"/>
  <c r="T70" i="44"/>
  <c r="T86" i="44"/>
  <c r="T60" i="44"/>
  <c r="T91" i="44"/>
  <c r="T76" i="44"/>
  <c r="T92" i="44"/>
  <c r="T67" i="44"/>
  <c r="T95" i="44"/>
  <c r="T63" i="44"/>
  <c r="T77" i="44"/>
  <c r="T93" i="44"/>
  <c r="T74" i="44"/>
  <c r="T90" i="44"/>
  <c r="T64" i="44"/>
  <c r="T80" i="44"/>
  <c r="T96" i="44"/>
  <c r="T75" i="44"/>
  <c r="T65" i="44"/>
  <c r="T81" i="44"/>
  <c r="T59" i="44"/>
  <c r="T78" i="44"/>
  <c r="T98" i="44"/>
  <c r="T71" i="44"/>
  <c r="T68" i="44"/>
  <c r="T84" i="44"/>
  <c r="T94" i="44"/>
  <c r="T83" i="44"/>
  <c r="T58" i="44"/>
  <c r="T69" i="44"/>
  <c r="T85" i="44"/>
  <c r="C3" i="38"/>
  <c r="E14" i="38" s="1"/>
  <c r="C3" i="39"/>
  <c r="C3" i="40"/>
  <c r="C3" i="36"/>
  <c r="C3" i="35"/>
  <c r="C6" i="35" s="1"/>
  <c r="C3" i="37"/>
  <c r="C3" i="34"/>
  <c r="C6" i="34" s="1"/>
  <c r="C3" i="26"/>
  <c r="C6" i="26" s="1"/>
  <c r="H26" i="32"/>
  <c r="C3" i="29"/>
  <c r="C6" i="29" s="1"/>
  <c r="C3" i="31"/>
  <c r="C6" i="31" s="1"/>
  <c r="C3" i="30"/>
  <c r="C6" i="30" s="1"/>
  <c r="C3" i="33"/>
  <c r="C6" i="33" s="1"/>
  <c r="E17" i="24"/>
  <c r="E17" i="32"/>
  <c r="E15" i="23"/>
  <c r="E11" i="23"/>
  <c r="T61" i="23" s="1"/>
  <c r="E16" i="23"/>
  <c r="G33" i="14"/>
  <c r="G32" i="14"/>
  <c r="K32" i="23"/>
  <c r="E21" i="23" s="1"/>
  <c r="M42" i="25"/>
  <c r="M71" i="25"/>
  <c r="M74" i="25"/>
  <c r="M56" i="25"/>
  <c r="M55" i="25"/>
  <c r="M57" i="25"/>
  <c r="M58" i="25"/>
  <c r="M41" i="25"/>
  <c r="M44" i="25"/>
  <c r="M63" i="25"/>
  <c r="M47" i="25"/>
  <c r="M69" i="25"/>
  <c r="M45" i="25"/>
  <c r="M66" i="25"/>
  <c r="M50" i="25"/>
  <c r="M61" i="25"/>
  <c r="M68" i="25"/>
  <c r="M64" i="25"/>
  <c r="M76" i="25"/>
  <c r="M75" i="25"/>
  <c r="M67" i="25"/>
  <c r="M59" i="25"/>
  <c r="M51" i="25"/>
  <c r="M43" i="25"/>
  <c r="M77" i="25"/>
  <c r="M65" i="25"/>
  <c r="M53" i="25"/>
  <c r="M78" i="25"/>
  <c r="M70" i="25"/>
  <c r="M62" i="25"/>
  <c r="M54" i="25"/>
  <c r="M46" i="25"/>
  <c r="M73" i="25"/>
  <c r="M49" i="25"/>
  <c r="M52" i="25"/>
  <c r="M40" i="25"/>
  <c r="M48" i="25"/>
  <c r="M72" i="25"/>
  <c r="M60" i="25"/>
  <c r="M79" i="25"/>
  <c r="G20" i="17"/>
  <c r="G20" i="25"/>
  <c r="H26" i="24"/>
  <c r="H26" i="23"/>
  <c r="H15" i="23"/>
  <c r="I15" i="24"/>
  <c r="G51" i="23"/>
  <c r="C3" i="16"/>
  <c r="C6" i="16" s="1"/>
  <c r="C3" i="15"/>
  <c r="C6" i="15" s="1"/>
  <c r="C3" i="21"/>
  <c r="C6" i="21" s="1"/>
  <c r="C3" i="22"/>
  <c r="C6" i="22" s="1"/>
  <c r="C3" i="18"/>
  <c r="C6" i="18" s="1"/>
  <c r="E14" i="46" l="1"/>
  <c r="C6" i="46"/>
  <c r="C6" i="38"/>
  <c r="E14" i="40"/>
  <c r="C6" i="40"/>
  <c r="C6" i="39"/>
  <c r="E14" i="39"/>
  <c r="C6" i="37"/>
  <c r="E14" i="37"/>
  <c r="T96" i="23"/>
  <c r="C6" i="36"/>
  <c r="E14" i="36"/>
  <c r="E14" i="34"/>
  <c r="E14" i="35"/>
  <c r="T72" i="23"/>
  <c r="E14" i="30"/>
  <c r="E14" i="31"/>
  <c r="E14" i="29"/>
  <c r="E14" i="33"/>
  <c r="E16" i="24"/>
  <c r="E16" i="32"/>
  <c r="E11" i="24"/>
  <c r="V64" i="24" s="1"/>
  <c r="E11" i="32"/>
  <c r="T87" i="23"/>
  <c r="E15" i="24"/>
  <c r="E15" i="32"/>
  <c r="T90" i="23"/>
  <c r="T58" i="23"/>
  <c r="F21" i="24"/>
  <c r="J11" i="24" s="1"/>
  <c r="D7" i="25"/>
  <c r="E12" i="44" s="1"/>
  <c r="E14" i="26"/>
  <c r="T71" i="23"/>
  <c r="T74" i="23"/>
  <c r="T63" i="23"/>
  <c r="T88" i="23"/>
  <c r="T60" i="23"/>
  <c r="T73" i="23"/>
  <c r="T68" i="23"/>
  <c r="T67" i="23"/>
  <c r="T80" i="23"/>
  <c r="T79" i="23"/>
  <c r="T64" i="23"/>
  <c r="T98" i="23"/>
  <c r="T82" i="23"/>
  <c r="T85" i="23"/>
  <c r="T81" i="23"/>
  <c r="T77" i="23"/>
  <c r="T89" i="23"/>
  <c r="T84" i="23"/>
  <c r="T83" i="23"/>
  <c r="T86" i="23"/>
  <c r="T97" i="23"/>
  <c r="T93" i="23"/>
  <c r="T65" i="23"/>
  <c r="T95" i="23"/>
  <c r="T92" i="23"/>
  <c r="T76" i="23"/>
  <c r="T91" i="23"/>
  <c r="T75" i="23"/>
  <c r="T62" i="23"/>
  <c r="T94" i="23"/>
  <c r="T78" i="23"/>
  <c r="T70" i="23"/>
  <c r="T69" i="23"/>
  <c r="T66" i="23"/>
  <c r="T59" i="23"/>
  <c r="G15" i="23"/>
  <c r="G15" i="32" s="1"/>
  <c r="H15" i="24"/>
  <c r="H17" i="14" s="1"/>
  <c r="G15" i="24"/>
  <c r="E21" i="24"/>
  <c r="I11" i="24" s="1"/>
  <c r="F30" i="24"/>
  <c r="F30" i="23"/>
  <c r="I21" i="18"/>
  <c r="G17" i="14" l="1"/>
  <c r="V81" i="24"/>
  <c r="V59" i="24"/>
  <c r="V87" i="24"/>
  <c r="V84" i="24"/>
  <c r="V75" i="24"/>
  <c r="V82" i="24"/>
  <c r="V91" i="24"/>
  <c r="V80" i="24"/>
  <c r="V92" i="24"/>
  <c r="V79" i="24"/>
  <c r="V88" i="24"/>
  <c r="V89" i="24"/>
  <c r="V78" i="24"/>
  <c r="V71" i="24"/>
  <c r="V65" i="24"/>
  <c r="V72" i="24"/>
  <c r="V63" i="24"/>
  <c r="V70" i="24"/>
  <c r="V95" i="24"/>
  <c r="V97" i="24"/>
  <c r="V69" i="24"/>
  <c r="V76" i="24"/>
  <c r="V66" i="24"/>
  <c r="V67" i="24"/>
  <c r="V62" i="24"/>
  <c r="V90" i="24"/>
  <c r="V58" i="24"/>
  <c r="V94" i="24"/>
  <c r="V86" i="24"/>
  <c r="V83" i="24"/>
  <c r="V98" i="24"/>
  <c r="V96" i="24"/>
  <c r="V74" i="24"/>
  <c r="V68" i="24"/>
  <c r="V85" i="24"/>
  <c r="V60" i="24"/>
  <c r="V93" i="24"/>
  <c r="V73" i="24"/>
  <c r="V77" i="24"/>
  <c r="V61" i="24"/>
  <c r="V97" i="32"/>
  <c r="V94" i="32"/>
  <c r="V86" i="32"/>
  <c r="V78" i="32"/>
  <c r="V70" i="32"/>
  <c r="V64" i="32"/>
  <c r="V91" i="32"/>
  <c r="V83" i="32"/>
  <c r="V75" i="32"/>
  <c r="V67" i="32"/>
  <c r="V95" i="32"/>
  <c r="V87" i="32"/>
  <c r="V79" i="32"/>
  <c r="V71" i="32"/>
  <c r="V62" i="32"/>
  <c r="V59" i="32"/>
  <c r="V98" i="32"/>
  <c r="V90" i="32"/>
  <c r="V82" i="32"/>
  <c r="V74" i="32"/>
  <c r="V66" i="32"/>
  <c r="V60" i="32"/>
  <c r="V68" i="32"/>
  <c r="V84" i="32"/>
  <c r="V58" i="32"/>
  <c r="V69" i="32"/>
  <c r="V85" i="32"/>
  <c r="V72" i="32"/>
  <c r="V88" i="32"/>
  <c r="V61" i="32"/>
  <c r="V73" i="32"/>
  <c r="V89" i="32"/>
  <c r="V76" i="32"/>
  <c r="V92" i="32"/>
  <c r="V63" i="32"/>
  <c r="V77" i="32"/>
  <c r="V93" i="32"/>
  <c r="V80" i="32"/>
  <c r="V96" i="32"/>
  <c r="V65" i="32"/>
  <c r="V81" i="32"/>
  <c r="F15" i="24"/>
  <c r="F17" i="14"/>
  <c r="F15" i="32"/>
  <c r="E12" i="23"/>
  <c r="H7" i="25"/>
  <c r="H14" i="25" s="1"/>
  <c r="I11" i="23"/>
  <c r="I13" i="14" s="1"/>
  <c r="E12" i="24" l="1"/>
  <c r="E12" i="32"/>
  <c r="J39" i="14"/>
  <c r="K39" i="14"/>
  <c r="E15" i="16"/>
  <c r="E13" i="16"/>
  <c r="E12" i="16"/>
  <c r="E11" i="16"/>
  <c r="E15" i="22"/>
  <c r="E13" i="22"/>
  <c r="E12" i="22"/>
  <c r="E11" i="22"/>
  <c r="E15" i="21"/>
  <c r="E13" i="21"/>
  <c r="E12" i="21"/>
  <c r="E11" i="21"/>
  <c r="E15" i="15"/>
  <c r="E13" i="15"/>
  <c r="E12" i="15"/>
  <c r="E11" i="15"/>
  <c r="E23" i="14" l="1"/>
  <c r="G34" i="14"/>
  <c r="P36" i="14" s="1"/>
  <c r="E44" i="22"/>
  <c r="D44" i="22"/>
  <c r="E43" i="22"/>
  <c r="D43" i="22"/>
  <c r="E42" i="22"/>
  <c r="D42" i="22"/>
  <c r="E41" i="22"/>
  <c r="D41" i="22"/>
  <c r="F40" i="22"/>
  <c r="E40" i="22"/>
  <c r="D40" i="22"/>
  <c r="F44" i="22" s="1"/>
  <c r="E33" i="22"/>
  <c r="D33" i="22"/>
  <c r="E32" i="22"/>
  <c r="D32" i="22"/>
  <c r="F33" i="22" s="1"/>
  <c r="F31" i="22"/>
  <c r="E31" i="22"/>
  <c r="D31" i="22"/>
  <c r="F32" i="22" s="1"/>
  <c r="F41" i="22" l="1"/>
  <c r="F42" i="22"/>
  <c r="F43" i="22"/>
  <c r="E44" i="21"/>
  <c r="D44" i="21"/>
  <c r="E43" i="21"/>
  <c r="D43" i="21"/>
  <c r="E42" i="21"/>
  <c r="D42" i="21"/>
  <c r="E41" i="21"/>
  <c r="D41" i="21"/>
  <c r="E40" i="21"/>
  <c r="D40" i="21"/>
  <c r="F44" i="21" s="1"/>
  <c r="E33" i="21"/>
  <c r="D33" i="21"/>
  <c r="E32" i="21"/>
  <c r="D32" i="21"/>
  <c r="F33" i="21" s="1"/>
  <c r="E31" i="21"/>
  <c r="D31" i="21"/>
  <c r="F32" i="21" s="1"/>
  <c r="H32" i="44" l="1"/>
  <c r="F31" i="21"/>
  <c r="F40" i="21"/>
  <c r="F41" i="21"/>
  <c r="F42" i="21"/>
  <c r="F43" i="21"/>
  <c r="G32" i="44" l="1"/>
  <c r="G59" i="14"/>
  <c r="G58" i="14"/>
  <c r="E44" i="18" l="1"/>
  <c r="D44" i="18"/>
  <c r="E43" i="18"/>
  <c r="D43" i="18"/>
  <c r="E42" i="18"/>
  <c r="D42" i="18"/>
  <c r="E41" i="18"/>
  <c r="D41" i="18"/>
  <c r="E40" i="18"/>
  <c r="D40" i="18"/>
  <c r="E33" i="18"/>
  <c r="D33" i="18"/>
  <c r="E32" i="18"/>
  <c r="D32" i="18"/>
  <c r="E31" i="18"/>
  <c r="D31" i="18"/>
  <c r="F32" i="18" s="1"/>
  <c r="E15" i="18"/>
  <c r="E13" i="18"/>
  <c r="E12" i="18"/>
  <c r="E11" i="18"/>
  <c r="G21" i="17"/>
  <c r="F33" i="18" l="1"/>
  <c r="F44" i="18"/>
  <c r="E18" i="14"/>
  <c r="F31" i="18"/>
  <c r="F40" i="18"/>
  <c r="F41" i="18"/>
  <c r="F42" i="18"/>
  <c r="F43" i="18"/>
  <c r="H6" i="17" l="1"/>
  <c r="E19" i="14"/>
  <c r="H8" i="17"/>
  <c r="H9" i="17"/>
  <c r="H12" i="17"/>
  <c r="H11" i="17"/>
  <c r="H22" i="17"/>
  <c r="E17" i="14"/>
  <c r="E13" i="14"/>
  <c r="M78" i="17" l="1"/>
  <c r="M79" i="17"/>
  <c r="E24" i="17"/>
  <c r="M77" i="17"/>
  <c r="M43" i="17"/>
  <c r="M51" i="17"/>
  <c r="M59" i="17"/>
  <c r="M63" i="17"/>
  <c r="M71" i="17"/>
  <c r="M75" i="17"/>
  <c r="M40" i="17"/>
  <c r="M44" i="17"/>
  <c r="M48" i="17"/>
  <c r="M52" i="17"/>
  <c r="M56" i="17"/>
  <c r="M60" i="17"/>
  <c r="M64" i="17"/>
  <c r="M68" i="17"/>
  <c r="M72" i="17"/>
  <c r="M76" i="17"/>
  <c r="M42" i="17"/>
  <c r="M46" i="17"/>
  <c r="M50" i="17"/>
  <c r="M54" i="17"/>
  <c r="M58" i="17"/>
  <c r="M62" i="17"/>
  <c r="M66" i="17"/>
  <c r="M70" i="17"/>
  <c r="M74" i="17"/>
  <c r="M47" i="17"/>
  <c r="M55" i="17"/>
  <c r="M67" i="17"/>
  <c r="M41" i="17"/>
  <c r="M45" i="17"/>
  <c r="M49" i="17"/>
  <c r="M53" i="17"/>
  <c r="M57" i="17"/>
  <c r="M61" i="17"/>
  <c r="M65" i="17"/>
  <c r="M69" i="17"/>
  <c r="M73" i="17"/>
  <c r="D7" i="17" l="1"/>
  <c r="E44" i="16"/>
  <c r="D44" i="16"/>
  <c r="E43" i="16"/>
  <c r="D43" i="16"/>
  <c r="E42" i="16"/>
  <c r="D42" i="16"/>
  <c r="E41" i="16"/>
  <c r="D41" i="16"/>
  <c r="E40" i="16"/>
  <c r="D40" i="16"/>
  <c r="F44" i="16" s="1"/>
  <c r="E33" i="16"/>
  <c r="D33" i="16"/>
  <c r="E32" i="16"/>
  <c r="D32" i="16"/>
  <c r="F33" i="16" s="1"/>
  <c r="E31" i="16"/>
  <c r="D31" i="16"/>
  <c r="F32" i="16" s="1"/>
  <c r="H7" i="17" l="1"/>
  <c r="H14" i="17" s="1"/>
  <c r="E14" i="14"/>
  <c r="F31" i="16"/>
  <c r="F40" i="16"/>
  <c r="F41" i="16"/>
  <c r="F42" i="16"/>
  <c r="F43" i="16"/>
  <c r="E44" i="15" l="1"/>
  <c r="D44" i="15"/>
  <c r="E43" i="15"/>
  <c r="D43" i="15"/>
  <c r="E42" i="15"/>
  <c r="D42" i="15"/>
  <c r="E41" i="15"/>
  <c r="D41" i="15"/>
  <c r="E40" i="15"/>
  <c r="D40" i="15"/>
  <c r="F44" i="15" s="1"/>
  <c r="E33" i="15"/>
  <c r="D33" i="15"/>
  <c r="E32" i="15"/>
  <c r="D32" i="15"/>
  <c r="E31" i="15"/>
  <c r="D31" i="15"/>
  <c r="F32" i="15" s="1"/>
  <c r="F33" i="15" l="1"/>
  <c r="F31" i="15"/>
  <c r="F40" i="15"/>
  <c r="F41" i="15"/>
  <c r="F42" i="15"/>
  <c r="F43" i="15"/>
  <c r="I77" i="14"/>
  <c r="I78" i="14"/>
  <c r="I79" i="14"/>
  <c r="I80" i="14"/>
  <c r="I76" i="14"/>
  <c r="T108" i="14" l="1"/>
  <c r="T105" i="14"/>
  <c r="T107" i="14"/>
  <c r="T106" i="14"/>
  <c r="T103" i="14"/>
  <c r="T104" i="14"/>
  <c r="T83" i="14"/>
  <c r="T68" i="14"/>
  <c r="T79" i="14"/>
  <c r="T75" i="14"/>
  <c r="T71" i="14"/>
  <c r="T101" i="14"/>
  <c r="T97" i="14"/>
  <c r="T93" i="14"/>
  <c r="T89" i="14"/>
  <c r="T85" i="14"/>
  <c r="T81" i="14"/>
  <c r="T77" i="14"/>
  <c r="T73" i="14"/>
  <c r="T99" i="14"/>
  <c r="T95" i="14"/>
  <c r="T91" i="14"/>
  <c r="T87" i="14"/>
  <c r="T69" i="14"/>
  <c r="T78" i="14"/>
  <c r="T76" i="14"/>
  <c r="T74" i="14"/>
  <c r="T72" i="14"/>
  <c r="T70" i="14"/>
  <c r="T102" i="14"/>
  <c r="T100" i="14"/>
  <c r="T98" i="14"/>
  <c r="T96" i="14"/>
  <c r="T94" i="14"/>
  <c r="T92" i="14"/>
  <c r="T90" i="14"/>
  <c r="T88" i="14"/>
  <c r="T86" i="14"/>
  <c r="T84" i="14"/>
  <c r="T82" i="14"/>
  <c r="T80" i="14"/>
  <c r="G62" i="14" l="1"/>
  <c r="G61" i="14"/>
  <c r="H27" i="14"/>
  <c r="G19" i="43" l="1"/>
  <c r="G19" i="45"/>
  <c r="H25" i="44"/>
  <c r="J13" i="44" s="1"/>
  <c r="G19" i="25"/>
  <c r="D8" i="25" s="1"/>
  <c r="H25" i="32"/>
  <c r="I13" i="32" s="1"/>
  <c r="H25" i="23"/>
  <c r="J13" i="23" s="1"/>
  <c r="J19" i="23" s="1"/>
  <c r="H25" i="24"/>
  <c r="J13" i="24" s="1"/>
  <c r="G60" i="14"/>
  <c r="G19" i="17"/>
  <c r="D8" i="17" s="1"/>
  <c r="C3" i="6"/>
  <c r="E13" i="23" l="1"/>
  <c r="E19" i="23" s="1"/>
  <c r="E13" i="44"/>
  <c r="E19" i="44" s="1"/>
  <c r="F13" i="44"/>
  <c r="J19" i="44"/>
  <c r="G6" i="25"/>
  <c r="D14" i="25"/>
  <c r="H13" i="32"/>
  <c r="I19" i="32"/>
  <c r="J19" i="24"/>
  <c r="R12" i="24" s="1"/>
  <c r="G6" i="17"/>
  <c r="E15" i="14"/>
  <c r="I13" i="24"/>
  <c r="I13" i="23"/>
  <c r="E14" i="16"/>
  <c r="E14" i="22"/>
  <c r="E14" i="15"/>
  <c r="E14" i="21"/>
  <c r="E14" i="18"/>
  <c r="D14" i="17"/>
  <c r="G8" i="17" s="1"/>
  <c r="Q12" i="32" l="1"/>
  <c r="Q13" i="32"/>
  <c r="Q16" i="32"/>
  <c r="E13" i="24"/>
  <c r="E19" i="24" s="1"/>
  <c r="J20" i="24" s="1"/>
  <c r="E13" i="32"/>
  <c r="E19" i="32" s="1"/>
  <c r="I20" i="32" s="1"/>
  <c r="Q11" i="44"/>
  <c r="Q13" i="44"/>
  <c r="Q14" i="44"/>
  <c r="Q17" i="44"/>
  <c r="Q16" i="44"/>
  <c r="Q12" i="44"/>
  <c r="J20" i="44"/>
  <c r="J28" i="44"/>
  <c r="F11" i="44" s="1"/>
  <c r="I15" i="14"/>
  <c r="I21" i="14" s="1"/>
  <c r="F13" i="23"/>
  <c r="M13" i="44"/>
  <c r="J20" i="23"/>
  <c r="M13" i="23"/>
  <c r="M11" i="23"/>
  <c r="M11" i="24" s="1"/>
  <c r="M11" i="44"/>
  <c r="G11" i="25"/>
  <c r="G8" i="25"/>
  <c r="R14" i="24"/>
  <c r="R13" i="24"/>
  <c r="R17" i="24"/>
  <c r="R11" i="24"/>
  <c r="R16" i="24"/>
  <c r="Q17" i="32"/>
  <c r="Q11" i="32"/>
  <c r="Q14" i="32"/>
  <c r="G9" i="25"/>
  <c r="G12" i="25"/>
  <c r="G7" i="25"/>
  <c r="M11" i="32"/>
  <c r="J28" i="23"/>
  <c r="G13" i="23"/>
  <c r="G13" i="32" s="1"/>
  <c r="H13" i="23"/>
  <c r="I19" i="23"/>
  <c r="Q12" i="23" s="1"/>
  <c r="H13" i="24"/>
  <c r="G13" i="24"/>
  <c r="I19" i="24"/>
  <c r="M13" i="32"/>
  <c r="L13" i="14"/>
  <c r="G11" i="17"/>
  <c r="M16" i="32" s="1"/>
  <c r="G12" i="17"/>
  <c r="M17" i="32" s="1"/>
  <c r="G9" i="17"/>
  <c r="M14" i="32" s="1"/>
  <c r="G7" i="17"/>
  <c r="M12" i="32" s="1"/>
  <c r="D40" i="6"/>
  <c r="F40" i="6" s="1"/>
  <c r="E40" i="6"/>
  <c r="E43" i="6"/>
  <c r="E42" i="6"/>
  <c r="E41" i="6"/>
  <c r="D43" i="6"/>
  <c r="D42" i="6"/>
  <c r="F43" i="6" s="1"/>
  <c r="D41" i="6"/>
  <c r="Q13" i="23" l="1"/>
  <c r="P15" i="14" s="1"/>
  <c r="Q16" i="23"/>
  <c r="P18" i="14" s="1"/>
  <c r="N28" i="44"/>
  <c r="F19" i="44"/>
  <c r="Q19" i="44"/>
  <c r="I32" i="44" s="1"/>
  <c r="J28" i="32"/>
  <c r="H11" i="32" s="1"/>
  <c r="F11" i="23"/>
  <c r="F19" i="23" s="1"/>
  <c r="M13" i="24"/>
  <c r="M12" i="23"/>
  <c r="M12" i="24" s="1"/>
  <c r="M12" i="44"/>
  <c r="M16" i="23"/>
  <c r="M16" i="24" s="1"/>
  <c r="M16" i="44"/>
  <c r="M17" i="23"/>
  <c r="M17" i="24" s="1"/>
  <c r="M17" i="44"/>
  <c r="M14" i="23"/>
  <c r="M14" i="24" s="1"/>
  <c r="M14" i="44"/>
  <c r="G15" i="14"/>
  <c r="Q14" i="23"/>
  <c r="P16" i="14" s="1"/>
  <c r="Q11" i="23"/>
  <c r="P13" i="14" s="1"/>
  <c r="P14" i="14"/>
  <c r="Q17" i="23"/>
  <c r="P19" i="14" s="1"/>
  <c r="H15" i="14"/>
  <c r="G14" i="25"/>
  <c r="E26" i="25" s="1"/>
  <c r="C4" i="26" s="1"/>
  <c r="Q19" i="32"/>
  <c r="I32" i="32" s="1"/>
  <c r="C4" i="40" s="1"/>
  <c r="F13" i="24"/>
  <c r="F15" i="14"/>
  <c r="F13" i="32"/>
  <c r="R19" i="24"/>
  <c r="M19" i="32"/>
  <c r="H11" i="23"/>
  <c r="J28" i="24"/>
  <c r="G11" i="24" s="1"/>
  <c r="I20" i="24"/>
  <c r="I20" i="23"/>
  <c r="L16" i="14"/>
  <c r="L15" i="14"/>
  <c r="L19" i="14"/>
  <c r="L18" i="14"/>
  <c r="G14" i="17"/>
  <c r="E26" i="17" s="1"/>
  <c r="C4" i="18" s="1"/>
  <c r="L14" i="14"/>
  <c r="F42" i="6"/>
  <c r="F41" i="6"/>
  <c r="N12" i="44" l="1"/>
  <c r="N13" i="44"/>
  <c r="N16" i="44"/>
  <c r="N12" i="23"/>
  <c r="N16" i="23"/>
  <c r="N13" i="23"/>
  <c r="W12" i="41"/>
  <c r="F20" i="44"/>
  <c r="N14" i="44"/>
  <c r="N11" i="44"/>
  <c r="N17" i="44"/>
  <c r="N28" i="32"/>
  <c r="M19" i="44"/>
  <c r="G39" i="40"/>
  <c r="G42" i="40"/>
  <c r="G32" i="40"/>
  <c r="G31" i="40"/>
  <c r="G41" i="40"/>
  <c r="G43" i="40"/>
  <c r="G40" i="40"/>
  <c r="C10" i="40"/>
  <c r="E10" i="40" s="1"/>
  <c r="E16" i="40" s="1"/>
  <c r="E7" i="40" s="1"/>
  <c r="C4" i="33"/>
  <c r="G41" i="33" s="1"/>
  <c r="C4" i="37"/>
  <c r="P29" i="25"/>
  <c r="L12" i="25"/>
  <c r="H19" i="32"/>
  <c r="Q20" i="32"/>
  <c r="J32" i="24"/>
  <c r="C4" i="39" s="1"/>
  <c r="I32" i="24"/>
  <c r="G42" i="26"/>
  <c r="G41" i="26"/>
  <c r="C10" i="26"/>
  <c r="E10" i="26" s="1"/>
  <c r="E16" i="26" s="1"/>
  <c r="E7" i="26" s="1"/>
  <c r="G40" i="26"/>
  <c r="G32" i="26"/>
  <c r="G39" i="26"/>
  <c r="G43" i="26"/>
  <c r="G31" i="26"/>
  <c r="Q19" i="23"/>
  <c r="H11" i="24"/>
  <c r="N28" i="24"/>
  <c r="G11" i="23"/>
  <c r="H19" i="23"/>
  <c r="P12" i="23" s="1"/>
  <c r="N28" i="23"/>
  <c r="L21" i="14"/>
  <c r="M19" i="23"/>
  <c r="M19" i="24"/>
  <c r="R20" i="24" s="1"/>
  <c r="C10" i="18"/>
  <c r="P12" i="32" l="1"/>
  <c r="P16" i="32"/>
  <c r="P13" i="32"/>
  <c r="P16" i="23"/>
  <c r="P13" i="23"/>
  <c r="AB30" i="41"/>
  <c r="N19" i="44"/>
  <c r="F32" i="44" s="1"/>
  <c r="Y12" i="41"/>
  <c r="C10" i="33"/>
  <c r="E10" i="33" s="1"/>
  <c r="E16" i="33" s="1"/>
  <c r="E7" i="33" s="1"/>
  <c r="R29" i="43"/>
  <c r="R29" i="45"/>
  <c r="Q20" i="44"/>
  <c r="G42" i="39"/>
  <c r="G32" i="39"/>
  <c r="G31" i="39"/>
  <c r="G43" i="39"/>
  <c r="G39" i="39"/>
  <c r="G40" i="39"/>
  <c r="C10" i="39"/>
  <c r="E10" i="39" s="1"/>
  <c r="E16" i="39" s="1"/>
  <c r="E7" i="39" s="1"/>
  <c r="G41" i="39"/>
  <c r="F4" i="40"/>
  <c r="E4" i="40"/>
  <c r="J4" i="40" s="1"/>
  <c r="G39" i="33"/>
  <c r="G40" i="33"/>
  <c r="G31" i="33"/>
  <c r="G42" i="33"/>
  <c r="C4" i="31"/>
  <c r="G41" i="31" s="1"/>
  <c r="C4" i="36"/>
  <c r="G32" i="33"/>
  <c r="G43" i="33"/>
  <c r="G42" i="37"/>
  <c r="G39" i="37"/>
  <c r="G43" i="37"/>
  <c r="G40" i="37"/>
  <c r="G31" i="37"/>
  <c r="G32" i="37"/>
  <c r="C10" i="37"/>
  <c r="E10" i="37" s="1"/>
  <c r="E16" i="37" s="1"/>
  <c r="E7" i="37" s="1"/>
  <c r="G41" i="37"/>
  <c r="G11" i="32"/>
  <c r="G13" i="14" s="1"/>
  <c r="P14" i="23"/>
  <c r="P17" i="23"/>
  <c r="P11" i="23"/>
  <c r="H13" i="14"/>
  <c r="P17" i="32"/>
  <c r="P11" i="32"/>
  <c r="P14" i="32"/>
  <c r="G19" i="23"/>
  <c r="O12" i="23" s="1"/>
  <c r="F11" i="24"/>
  <c r="F11" i="32"/>
  <c r="I32" i="23"/>
  <c r="Q20" i="23"/>
  <c r="E4" i="26"/>
  <c r="J4" i="26" s="1"/>
  <c r="J11" i="25" s="1"/>
  <c r="T16" i="44" s="1"/>
  <c r="F4" i="26"/>
  <c r="J12" i="25" s="1"/>
  <c r="T17" i="44" s="1"/>
  <c r="E10" i="18"/>
  <c r="E16" i="18" s="1"/>
  <c r="E7" i="18" s="1"/>
  <c r="R29" i="25"/>
  <c r="F13" i="14"/>
  <c r="G19" i="24"/>
  <c r="H19" i="24"/>
  <c r="L12" i="17"/>
  <c r="P29" i="17"/>
  <c r="R29" i="17"/>
  <c r="G43" i="18"/>
  <c r="G39" i="18"/>
  <c r="G42" i="18"/>
  <c r="G32" i="18"/>
  <c r="G40" i="18"/>
  <c r="G41" i="18"/>
  <c r="G31" i="18"/>
  <c r="E33" i="6"/>
  <c r="D33" i="6"/>
  <c r="D32" i="6"/>
  <c r="E32" i="6"/>
  <c r="E31" i="6"/>
  <c r="D31" i="6"/>
  <c r="E15" i="6"/>
  <c r="E13" i="6"/>
  <c r="E12" i="6"/>
  <c r="E11" i="6"/>
  <c r="P12" i="24" l="1"/>
  <c r="P13" i="24"/>
  <c r="P16" i="24"/>
  <c r="O12" i="24"/>
  <c r="O13" i="24"/>
  <c r="O16" i="24"/>
  <c r="O17" i="23"/>
  <c r="O16" i="23"/>
  <c r="O13" i="23"/>
  <c r="N20" i="44"/>
  <c r="AC28" i="41"/>
  <c r="AC23" i="41"/>
  <c r="AC22" i="41"/>
  <c r="AC27" i="41"/>
  <c r="AC24" i="41"/>
  <c r="AC25" i="41"/>
  <c r="S48" i="44"/>
  <c r="C4" i="46"/>
  <c r="W13" i="41"/>
  <c r="T19" i="44"/>
  <c r="F4" i="39"/>
  <c r="L4" i="40"/>
  <c r="E4" i="39"/>
  <c r="J4" i="39" s="1"/>
  <c r="G32" i="31"/>
  <c r="G39" i="31"/>
  <c r="G31" i="31"/>
  <c r="C10" i="31"/>
  <c r="E10" i="31" s="1"/>
  <c r="E16" i="31" s="1"/>
  <c r="E7" i="31" s="1"/>
  <c r="F4" i="33"/>
  <c r="E4" i="33"/>
  <c r="J4" i="33" s="1"/>
  <c r="Y16" i="32" s="1"/>
  <c r="G40" i="31"/>
  <c r="G43" i="31"/>
  <c r="G42" i="31"/>
  <c r="E4" i="37"/>
  <c r="J4" i="37" s="1"/>
  <c r="G42" i="36"/>
  <c r="G39" i="36"/>
  <c r="G43" i="36"/>
  <c r="G40" i="36"/>
  <c r="G31" i="36"/>
  <c r="G32" i="36"/>
  <c r="C10" i="36"/>
  <c r="E10" i="36" s="1"/>
  <c r="E16" i="36" s="1"/>
  <c r="E7" i="36" s="1"/>
  <c r="G41" i="36"/>
  <c r="F4" i="37"/>
  <c r="O18" i="14"/>
  <c r="P11" i="24"/>
  <c r="O13" i="14" s="1"/>
  <c r="P17" i="24"/>
  <c r="O15" i="14"/>
  <c r="P14" i="24"/>
  <c r="O16" i="14" s="1"/>
  <c r="O14" i="24"/>
  <c r="O11" i="24"/>
  <c r="O17" i="24"/>
  <c r="O11" i="23"/>
  <c r="O14" i="23"/>
  <c r="F19" i="24"/>
  <c r="O14" i="14"/>
  <c r="F20" i="23"/>
  <c r="N17" i="23"/>
  <c r="M19" i="14" s="1"/>
  <c r="M18" i="14"/>
  <c r="M15" i="14"/>
  <c r="N11" i="23"/>
  <c r="M13" i="14" s="1"/>
  <c r="M14" i="14"/>
  <c r="G20" i="23"/>
  <c r="P19" i="32"/>
  <c r="H32" i="32" s="1"/>
  <c r="C4" i="34" s="1"/>
  <c r="G19" i="32"/>
  <c r="F19" i="32"/>
  <c r="T17" i="23"/>
  <c r="T16" i="23"/>
  <c r="N14" i="23"/>
  <c r="M16" i="14" s="1"/>
  <c r="H20" i="23"/>
  <c r="G20" i="24"/>
  <c r="O19" i="14"/>
  <c r="P19" i="23"/>
  <c r="P20" i="23" s="1"/>
  <c r="F4" i="18"/>
  <c r="E4" i="18"/>
  <c r="Q29" i="45" s="1"/>
  <c r="S29" i="45" s="1"/>
  <c r="F32" i="6"/>
  <c r="F31" i="6"/>
  <c r="F33" i="6"/>
  <c r="E14" i="6"/>
  <c r="O12" i="32" l="1"/>
  <c r="O16" i="32"/>
  <c r="O13" i="32"/>
  <c r="N12" i="32"/>
  <c r="N16" i="32"/>
  <c r="N13" i="32"/>
  <c r="N16" i="24"/>
  <c r="N13" i="24"/>
  <c r="F20" i="24"/>
  <c r="N12" i="24"/>
  <c r="AC30" i="41"/>
  <c r="W20" i="41" s="1"/>
  <c r="Y13" i="41"/>
  <c r="AA12" i="41"/>
  <c r="G43" i="46"/>
  <c r="G39" i="46"/>
  <c r="G32" i="46"/>
  <c r="G42" i="46"/>
  <c r="G31" i="46"/>
  <c r="G41" i="46"/>
  <c r="G40" i="46"/>
  <c r="C10" i="46"/>
  <c r="E10" i="46" s="1"/>
  <c r="E16" i="46" s="1"/>
  <c r="E7" i="46" s="1"/>
  <c r="Q29" i="25"/>
  <c r="S29" i="25" s="1"/>
  <c r="Q29" i="43"/>
  <c r="S29" i="43" s="1"/>
  <c r="L4" i="39"/>
  <c r="E4" i="31"/>
  <c r="J4" i="31" s="1"/>
  <c r="Z16" i="24" s="1"/>
  <c r="F4" i="31"/>
  <c r="F4" i="36"/>
  <c r="E4" i="36"/>
  <c r="J4" i="36" s="1"/>
  <c r="H20" i="24"/>
  <c r="N11" i="24"/>
  <c r="N17" i="24"/>
  <c r="N14" i="24"/>
  <c r="N15" i="14"/>
  <c r="O17" i="32"/>
  <c r="N19" i="14" s="1"/>
  <c r="O14" i="32"/>
  <c r="N16" i="14" s="1"/>
  <c r="O11" i="32"/>
  <c r="N11" i="32"/>
  <c r="N17" i="32"/>
  <c r="N14" i="32"/>
  <c r="U16" i="24"/>
  <c r="U16" i="32"/>
  <c r="U17" i="32"/>
  <c r="U17" i="24"/>
  <c r="G42" i="34"/>
  <c r="G43" i="34"/>
  <c r="G31" i="34"/>
  <c r="G40" i="34"/>
  <c r="G39" i="34"/>
  <c r="C10" i="34"/>
  <c r="E10" i="34" s="1"/>
  <c r="E16" i="34" s="1"/>
  <c r="E7" i="34" s="1"/>
  <c r="G32" i="34"/>
  <c r="G41" i="34"/>
  <c r="N13" i="14"/>
  <c r="P20" i="32"/>
  <c r="O19" i="23"/>
  <c r="G32" i="23" s="1"/>
  <c r="G20" i="32"/>
  <c r="N18" i="14"/>
  <c r="F20" i="32"/>
  <c r="H20" i="32"/>
  <c r="N14" i="14"/>
  <c r="J12" i="17"/>
  <c r="P19" i="24"/>
  <c r="N19" i="23"/>
  <c r="O19" i="24"/>
  <c r="H32" i="23"/>
  <c r="J4" i="18"/>
  <c r="Q29" i="17"/>
  <c r="S29" i="17" s="1"/>
  <c r="W15" i="41" l="1"/>
  <c r="Y15" i="41" s="1"/>
  <c r="W14" i="41"/>
  <c r="E4" i="46"/>
  <c r="J4" i="46" s="1"/>
  <c r="U16" i="44" s="1"/>
  <c r="F4" i="46"/>
  <c r="Y17" i="32"/>
  <c r="Y19" i="32" s="1"/>
  <c r="Y26" i="32" s="1"/>
  <c r="Z17" i="24"/>
  <c r="Z19" i="24" s="1"/>
  <c r="Z26" i="24" s="1"/>
  <c r="N19" i="24"/>
  <c r="F32" i="24" s="1"/>
  <c r="U48" i="24" s="1"/>
  <c r="E4" i="34"/>
  <c r="J4" i="34" s="1"/>
  <c r="X16" i="32" s="1"/>
  <c r="F4" i="34"/>
  <c r="X17" i="32" s="1"/>
  <c r="O20" i="23"/>
  <c r="H32" i="24"/>
  <c r="C4" i="30" s="1"/>
  <c r="G43" i="30" s="1"/>
  <c r="P20" i="24"/>
  <c r="S19" i="14"/>
  <c r="O19" i="32"/>
  <c r="N19" i="32"/>
  <c r="N20" i="23"/>
  <c r="J11" i="17"/>
  <c r="J14" i="25"/>
  <c r="M14" i="25" s="1"/>
  <c r="F32" i="23"/>
  <c r="S48" i="23" s="1"/>
  <c r="G32" i="24"/>
  <c r="C4" i="29" s="1"/>
  <c r="O20" i="24"/>
  <c r="T19" i="23"/>
  <c r="Y14" i="41" l="1"/>
  <c r="W18" i="41"/>
  <c r="Y18" i="41" s="1"/>
  <c r="T25" i="23"/>
  <c r="T25" i="44"/>
  <c r="N20" i="24"/>
  <c r="G31" i="30"/>
  <c r="G32" i="30"/>
  <c r="G41" i="30"/>
  <c r="G42" i="30"/>
  <c r="C10" i="30"/>
  <c r="E10" i="30" s="1"/>
  <c r="E16" i="30" s="1"/>
  <c r="E7" i="30" s="1"/>
  <c r="G40" i="30"/>
  <c r="G39" i="30"/>
  <c r="S18" i="14"/>
  <c r="S21" i="14" s="1"/>
  <c r="U19" i="32"/>
  <c r="Y20" i="32" s="1"/>
  <c r="N20" i="32"/>
  <c r="F32" i="32"/>
  <c r="U48" i="32" s="1"/>
  <c r="O20" i="32"/>
  <c r="G32" i="32"/>
  <c r="C10" i="29"/>
  <c r="E10" i="29" s="1"/>
  <c r="E16" i="29" s="1"/>
  <c r="E7" i="29" s="1"/>
  <c r="G39" i="29"/>
  <c r="G43" i="29"/>
  <c r="G40" i="29"/>
  <c r="G31" i="29"/>
  <c r="G41" i="29"/>
  <c r="G32" i="29"/>
  <c r="G42" i="29"/>
  <c r="U19" i="24"/>
  <c r="Z20" i="24" s="1"/>
  <c r="J14" i="17"/>
  <c r="M14" i="17" s="1"/>
  <c r="U26" i="32" s="1"/>
  <c r="Y27" i="32" s="1"/>
  <c r="E4" i="30" l="1"/>
  <c r="J4" i="30" s="1"/>
  <c r="X16" i="24" s="1"/>
  <c r="F4" i="30"/>
  <c r="F4" i="29"/>
  <c r="E4" i="29"/>
  <c r="J4" i="29" s="1"/>
  <c r="S27" i="14"/>
  <c r="U26" i="24"/>
  <c r="Z27" i="24" s="1"/>
  <c r="X19" i="32" l="1"/>
  <c r="X17" i="24"/>
  <c r="W16" i="24"/>
  <c r="W17" i="24"/>
  <c r="X19" i="24" l="1"/>
  <c r="X20" i="32"/>
  <c r="X26" i="32"/>
  <c r="X27" i="32" s="1"/>
  <c r="W19" i="24"/>
  <c r="E21" i="14" l="1"/>
  <c r="I22" i="14" l="1"/>
  <c r="F21" i="14"/>
  <c r="V12" i="41" s="1"/>
  <c r="Z30" i="41" l="1"/>
  <c r="O12" i="41"/>
  <c r="X12" i="41"/>
  <c r="F22" i="14"/>
  <c r="H21" i="14"/>
  <c r="H22" i="14" s="1"/>
  <c r="G21" i="14"/>
  <c r="G22" i="14" s="1"/>
  <c r="AA22" i="41" l="1"/>
  <c r="AA27" i="41"/>
  <c r="AA25" i="41"/>
  <c r="AA24" i="41"/>
  <c r="AA28" i="41"/>
  <c r="AA23" i="41"/>
  <c r="M21" i="14"/>
  <c r="V13" i="41" s="1"/>
  <c r="O13" i="41" s="1"/>
  <c r="AA30" i="41" l="1"/>
  <c r="V20" i="41" s="1"/>
  <c r="X13" i="41"/>
  <c r="F39" i="14"/>
  <c r="C4" i="15" s="1"/>
  <c r="Z12" i="41" s="1"/>
  <c r="M22" i="14"/>
  <c r="V15" i="41" l="1"/>
  <c r="V14" i="41"/>
  <c r="AB12" i="41"/>
  <c r="L9" i="41" s="1"/>
  <c r="E5" i="41" s="1"/>
  <c r="C10" i="15"/>
  <c r="E10" i="15" s="1"/>
  <c r="E16" i="15" s="1"/>
  <c r="E7" i="15" s="1"/>
  <c r="G40" i="15"/>
  <c r="S58" i="14"/>
  <c r="G39" i="15"/>
  <c r="C4" i="6"/>
  <c r="G32" i="6" s="1"/>
  <c r="X14" i="41" l="1"/>
  <c r="O14" i="41"/>
  <c r="V18" i="41"/>
  <c r="X18" i="41" s="1"/>
  <c r="X15" i="41"/>
  <c r="O15" i="41"/>
  <c r="W20" i="24"/>
  <c r="X20" i="24"/>
  <c r="X26" i="24"/>
  <c r="X27" i="24" s="1"/>
  <c r="G41" i="15"/>
  <c r="G31" i="15"/>
  <c r="G32" i="15"/>
  <c r="G42" i="6"/>
  <c r="G42" i="15"/>
  <c r="G43" i="15"/>
  <c r="G40" i="6"/>
  <c r="G43" i="6"/>
  <c r="G31" i="6"/>
  <c r="E4" i="6" s="1"/>
  <c r="G39" i="6"/>
  <c r="D10" i="6"/>
  <c r="C10" i="6" s="1"/>
  <c r="G41" i="6"/>
  <c r="O18" i="41" l="1"/>
  <c r="V48" i="32"/>
  <c r="T48" i="44"/>
  <c r="W48" i="32"/>
  <c r="U48" i="44"/>
  <c r="W26" i="24"/>
  <c r="W27" i="24" s="1"/>
  <c r="W48" i="24"/>
  <c r="U48" i="23"/>
  <c r="T58" i="14"/>
  <c r="T48" i="23"/>
  <c r="V48" i="24"/>
  <c r="E4" i="15"/>
  <c r="J4" i="15" s="1"/>
  <c r="F4" i="15"/>
  <c r="F4" i="6"/>
  <c r="U58" i="14"/>
  <c r="E10" i="6"/>
  <c r="E16" i="6" s="1"/>
  <c r="E7" i="6" s="1"/>
  <c r="J4" i="6" s="1"/>
  <c r="X48" i="32" l="1"/>
  <c r="U17" i="23"/>
  <c r="T19" i="14" s="1"/>
  <c r="U17" i="44"/>
  <c r="U16" i="23"/>
  <c r="T18" i="14" s="1"/>
  <c r="V48" i="44"/>
  <c r="X48" i="24"/>
  <c r="V58" i="14"/>
  <c r="V48" i="23"/>
  <c r="U19" i="44" l="1"/>
  <c r="U20" i="44" s="1"/>
  <c r="U19" i="23"/>
  <c r="U20" i="23" s="1"/>
  <c r="V16" i="32"/>
  <c r="V16" i="24"/>
  <c r="V17" i="24"/>
  <c r="V17" i="32"/>
  <c r="T21" i="14"/>
  <c r="U25" i="44" l="1"/>
  <c r="U26" i="44" s="1"/>
  <c r="T27" i="14"/>
  <c r="T28" i="14" s="1"/>
  <c r="T22" i="14"/>
  <c r="U25" i="23"/>
  <c r="U26" i="23" s="1"/>
  <c r="V19" i="24"/>
  <c r="V20" i="24" s="1"/>
  <c r="V19" i="32"/>
  <c r="P21" i="14"/>
  <c r="P22" i="14" s="1"/>
  <c r="N21" i="14"/>
  <c r="N22" i="14" s="1"/>
  <c r="O21" i="14"/>
  <c r="H39" i="14" l="1"/>
  <c r="C4" i="22" s="1"/>
  <c r="G40" i="22" s="1"/>
  <c r="O22" i="14"/>
  <c r="V26" i="24"/>
  <c r="V27" i="24" s="1"/>
  <c r="V20" i="32"/>
  <c r="V26" i="32"/>
  <c r="V27" i="32" s="1"/>
  <c r="I39" i="14"/>
  <c r="C4" i="38" s="1"/>
  <c r="G39" i="14"/>
  <c r="C4" i="21" s="1"/>
  <c r="G43" i="38" l="1"/>
  <c r="G41" i="38"/>
  <c r="G31" i="38"/>
  <c r="G42" i="38"/>
  <c r="G32" i="38"/>
  <c r="C10" i="38"/>
  <c r="E10" i="38" s="1"/>
  <c r="E16" i="38" s="1"/>
  <c r="E7" i="38" s="1"/>
  <c r="G39" i="38"/>
  <c r="G40" i="38"/>
  <c r="C4" i="16"/>
  <c r="G32" i="16" s="1"/>
  <c r="C4" i="35"/>
  <c r="C10" i="22"/>
  <c r="E10" i="22" s="1"/>
  <c r="E16" i="22" s="1"/>
  <c r="E7" i="22" s="1"/>
  <c r="G39" i="22"/>
  <c r="G31" i="22"/>
  <c r="G41" i="22"/>
  <c r="G43" i="22"/>
  <c r="G32" i="22"/>
  <c r="G42" i="22"/>
  <c r="G40" i="21"/>
  <c r="G32" i="21"/>
  <c r="G39" i="21"/>
  <c r="G42" i="21"/>
  <c r="G41" i="21"/>
  <c r="G43" i="21"/>
  <c r="C10" i="21"/>
  <c r="E10" i="21" s="1"/>
  <c r="E16" i="21" s="1"/>
  <c r="E7" i="21" s="1"/>
  <c r="G31" i="21"/>
  <c r="E4" i="38" l="1"/>
  <c r="J4" i="38" s="1"/>
  <c r="L4" i="38" s="1"/>
  <c r="F4" i="38"/>
  <c r="G31" i="16"/>
  <c r="E4" i="16" s="1"/>
  <c r="G41" i="16"/>
  <c r="G43" i="16"/>
  <c r="G42" i="16"/>
  <c r="G40" i="16"/>
  <c r="C10" i="16"/>
  <c r="E10" i="16" s="1"/>
  <c r="E16" i="16" s="1"/>
  <c r="E7" i="16" s="1"/>
  <c r="G39" i="16"/>
  <c r="G40" i="35"/>
  <c r="G32" i="35"/>
  <c r="C10" i="35"/>
  <c r="E10" i="35" s="1"/>
  <c r="E16" i="35" s="1"/>
  <c r="E7" i="35" s="1"/>
  <c r="G31" i="35"/>
  <c r="G41" i="35"/>
  <c r="G42" i="35"/>
  <c r="G39" i="35"/>
  <c r="G43" i="35"/>
  <c r="E4" i="22"/>
  <c r="J4" i="22" s="1"/>
  <c r="F4" i="22"/>
  <c r="E4" i="21"/>
  <c r="J4" i="21" s="1"/>
  <c r="F4" i="21"/>
  <c r="V25" i="44" l="1"/>
  <c r="V26" i="44" s="1"/>
  <c r="W17" i="23"/>
  <c r="V19" i="14" s="1"/>
  <c r="W16" i="23"/>
  <c r="V18" i="14" s="1"/>
  <c r="E4" i="35"/>
  <c r="J4" i="35" s="1"/>
  <c r="J4" i="16"/>
  <c r="X16" i="44" s="1"/>
  <c r="F4" i="16"/>
  <c r="X17" i="44" s="1"/>
  <c r="F4" i="35"/>
  <c r="V16" i="23"/>
  <c r="W16" i="32" s="1"/>
  <c r="U18" i="14" s="1"/>
  <c r="V17" i="23"/>
  <c r="W17" i="32" s="1"/>
  <c r="U19" i="14" s="1"/>
  <c r="V21" i="14" l="1"/>
  <c r="V22" i="14" s="1"/>
  <c r="X19" i="44"/>
  <c r="W19" i="23"/>
  <c r="W20" i="23" s="1"/>
  <c r="W25" i="44"/>
  <c r="W26" i="44" s="1"/>
  <c r="X16" i="23"/>
  <c r="W18" i="14" s="1"/>
  <c r="X17" i="23"/>
  <c r="W19" i="14" s="1"/>
  <c r="L4" i="35"/>
  <c r="W19" i="32"/>
  <c r="V19" i="23"/>
  <c r="U21" i="14"/>
  <c r="U22" i="14" s="1"/>
  <c r="V27" i="14" l="1"/>
  <c r="V28" i="14" s="1"/>
  <c r="X25" i="44"/>
  <c r="X26" i="44" s="1"/>
  <c r="X20" i="44"/>
  <c r="W25" i="23"/>
  <c r="W26" i="23" s="1"/>
  <c r="W21" i="14"/>
  <c r="W22" i="14" s="1"/>
  <c r="X19" i="23"/>
  <c r="X25" i="23" s="1"/>
  <c r="X26" i="23" s="1"/>
  <c r="W20" i="32"/>
  <c r="W26" i="32"/>
  <c r="W27" i="32" s="1"/>
  <c r="V25" i="23"/>
  <c r="V26" i="23" s="1"/>
  <c r="V20" i="23"/>
  <c r="U27" i="14"/>
  <c r="U28" i="14" s="1"/>
  <c r="W27" i="14" l="1"/>
  <c r="W28" i="14" s="1"/>
  <c r="X20" i="23"/>
</calcChain>
</file>

<file path=xl/sharedStrings.xml><?xml version="1.0" encoding="utf-8"?>
<sst xmlns="http://schemas.openxmlformats.org/spreadsheetml/2006/main" count="1492" uniqueCount="211">
  <si>
    <t>Βασικός μισθός</t>
  </si>
  <si>
    <t>Χρονοεπίδομα</t>
  </si>
  <si>
    <t>Οικογενειακό</t>
  </si>
  <si>
    <t>Ερευνητικό</t>
  </si>
  <si>
    <t>Διδακτ. Προετοιμ.</t>
  </si>
  <si>
    <t>Παγ. Μην. Αποζ</t>
  </si>
  <si>
    <t>Σύνολο</t>
  </si>
  <si>
    <t>ΜΤΠΥ</t>
  </si>
  <si>
    <t>ΤΠΔΥ</t>
  </si>
  <si>
    <t>ΤΕΑΔΥ</t>
  </si>
  <si>
    <t>ΥΓ. ΠΕΡ. ΔΗΜ.</t>
  </si>
  <si>
    <t>Εισάγετε</t>
  </si>
  <si>
    <t>υποχρεωτικά:</t>
  </si>
  <si>
    <t>Δώστε αριθμό παιδιών (0-4):</t>
  </si>
  <si>
    <t>Δώστε εισόδημα *(ευρώ) (0-100.000):</t>
  </si>
  <si>
    <t>* αφαιρέστε τις ασφαλιστικές εισφορές</t>
  </si>
  <si>
    <t>Έκπτωση φόρου 2011</t>
  </si>
  <si>
    <t>όχι υποχρεωτικά:</t>
  </si>
  <si>
    <t>Ασφάλιστρα ζωής κλπ:</t>
  </si>
  <si>
    <t>Τόκοι δανείων Α' κατοικίας:</t>
  </si>
  <si>
    <t>Ιατρικές δαπάνες:</t>
  </si>
  <si>
    <t>Δίδακτρα:</t>
  </si>
  <si>
    <t>Ενοίκιο:</t>
  </si>
  <si>
    <t>Κλιμάκιο Εισοδήματος (ευρώ)</t>
  </si>
  <si>
    <t>Φορολογικός συντελεστής (%)</t>
  </si>
  <si>
    <t>Φόρος Κλιμακίου (ευρώ)</t>
  </si>
  <si>
    <t>Σύνολο Εισοδήματος (ευρώ)</t>
  </si>
  <si>
    <t>Σύνολο Φόρου (ευρώ)</t>
  </si>
  <si>
    <t>Βασικός μισθός - Επιδόματα</t>
  </si>
  <si>
    <t>Καθηγητής</t>
  </si>
  <si>
    <t>Λέκτορας</t>
  </si>
  <si>
    <t>Βαθμίδα</t>
  </si>
  <si>
    <t>Βασικός</t>
  </si>
  <si>
    <t>Αναπληρωτής Καθηγητής</t>
  </si>
  <si>
    <t>Επίκουρος Καθηγητής</t>
  </si>
  <si>
    <t>Καθηγητής &gt;25 έτη υπ.</t>
  </si>
  <si>
    <t>Πότε ασφαλιστήκατε για πρώτη φορά;</t>
  </si>
  <si>
    <t>μετά από 1/1/1993</t>
  </si>
  <si>
    <t>πριν από 1/1/1993</t>
  </si>
  <si>
    <t>Επιλέξετε από τα μενού των κίτρινων κελιών, τα υπόλοιπα θα υπολογιστούν αυτόματα</t>
  </si>
  <si>
    <t>Κατασκευή: Χαράλαμπος Φείδας</t>
  </si>
  <si>
    <t>Νέα φορολογική κλίμακα (2013)</t>
  </si>
  <si>
    <t>Φόρος 2013</t>
  </si>
  <si>
    <t>Έκπτωση φόρου 2013</t>
  </si>
  <si>
    <t>Μείωση φόρου</t>
  </si>
  <si>
    <t>Υπερβάλλον</t>
  </si>
  <si>
    <t>Τελ. Φόρος</t>
  </si>
  <si>
    <t>Έκπτωση*</t>
  </si>
  <si>
    <t>Τελικός φόρος 2013</t>
  </si>
  <si>
    <t>Φορολογητέο εισόδημα</t>
  </si>
  <si>
    <t>Παρακράτηση φόρου</t>
  </si>
  <si>
    <t>Φορολογ. συντ. (%)</t>
  </si>
  <si>
    <t>Φορολογική κλίμακα (2014)</t>
  </si>
  <si>
    <t>Εισφορά</t>
  </si>
  <si>
    <t>Κλιμάκιο</t>
  </si>
  <si>
    <t>Έτη</t>
  </si>
  <si>
    <t>Προσαύξηση</t>
  </si>
  <si>
    <t>Ισχύουσα</t>
  </si>
  <si>
    <t>Φόρος 2016</t>
  </si>
  <si>
    <t>Τελικός φόρος 2016</t>
  </si>
  <si>
    <t>Έκπτωση φόρου 2016</t>
  </si>
  <si>
    <t>Νέα φορολογική κλίμακα (2016)</t>
  </si>
  <si>
    <t>Ειδική εισφορά αλληλεγγύης (2016)</t>
  </si>
  <si>
    <t xml:space="preserve">Ο φόρος που  προκύπτει με την νέα κλίμακα  μειώνεται κατά  2.100, 2000, 1950 και 1900 ευρώ ανάλογα με τον αριθμό τέκνων. </t>
  </si>
  <si>
    <t>Η έκπτωση φόρου  μειώνεται κατά  10 ευρώ ανά 1.000 ευρώ εισοδήματος για εισόδημα άνω των 20000 ευρώ</t>
  </si>
  <si>
    <t>Έτος</t>
  </si>
  <si>
    <t xml:space="preserve">Κρατήσεις ταμείων </t>
  </si>
  <si>
    <t>Λοιπές κρατήσεις</t>
  </si>
  <si>
    <t>Πληρωτέο</t>
  </si>
  <si>
    <t>Κρατήσεις ταμείων</t>
  </si>
  <si>
    <t>Ποσοστό χρονοεπιδόματος    =</t>
  </si>
  <si>
    <t>Ποσοστό</t>
  </si>
  <si>
    <t xml:space="preserve">Ο φόρος που  προκύπτει  μειώνεται κατά  2.100, 2000, 1950 και 1900 ευρώ ανάλογα με τον αριθμό τέκνων. </t>
  </si>
  <si>
    <t>Μεταβολή</t>
  </si>
  <si>
    <t>Μεταβολή με 2016</t>
  </si>
  <si>
    <t>παλαιό 2016</t>
  </si>
  <si>
    <t>νέο 2017</t>
  </si>
  <si>
    <t>νέο 2020</t>
  </si>
  <si>
    <t>Παλαιό μισθολόγιο</t>
  </si>
  <si>
    <t>Νέο μισθολόγιο (2020)</t>
  </si>
  <si>
    <t>Παλαιό μισθολόγιο (2016)</t>
  </si>
  <si>
    <t>Φορολογική κλίμακα (2017)</t>
  </si>
  <si>
    <t>ΕΦΚΑ-ΣΥΝΤ.</t>
  </si>
  <si>
    <t>Εισφ. Αλληλ. Ν.3986/11</t>
  </si>
  <si>
    <t>Έκτ. Εισφορά Ν.3986/11</t>
  </si>
  <si>
    <t>Φ.Μ.Υ.</t>
  </si>
  <si>
    <t>ΥΠΟΛΟΓΙΣΜΟΣ ΜΙΣΘΟΔΟΣΙΑΣ</t>
  </si>
  <si>
    <t>νέο 2018</t>
  </si>
  <si>
    <t>νέο 2019</t>
  </si>
  <si>
    <t>1. Το "παλαιό 2016" αναφέρεται στο προηγούμενο μισθολόγιο ( ν. 4093/2012) που ίσχυε μέχρι 31/12/2016 και το οποίο συνεχίζουν να εφαρμόζουν μέχρι σήμερα όλα τα πανεπιστήμια.</t>
  </si>
  <si>
    <t>Σύγκριση παλαιού ( ν. 4093/2012) με νέο μισθολόγιο (ν. 4472/2017)</t>
  </si>
  <si>
    <t>2. Το "νέο 2017" αναφέρεται στο νέο μισθολόγιο (ν. 4472/2017) το οποίο ισχύει από 1/1/2017 αλλά δεν εφαρμόστηκε ακόμη από τα πανεπιστήμια.</t>
  </si>
  <si>
    <t>3. Το νέο μισθολόγιο εφαρμόζεται σταδιακά με αυξήσεις στις μεικτές αποδοχές που καταβάλλονται σε ισόποσες δόσεις στην τετραετία 2017-2020.</t>
  </si>
  <si>
    <t>4. Στο νέο μισθολόγιο έχει υπολογιστεί η αύξηση στην κράτηση του ΜΤΠΥ (η οποία θα ισχύσει αναδρομικά από 1/1/2017) και η κατάργηση της έκπτωσης 1.5% στην παρακράτηση φόρου από 1/1/2018 και μετά.</t>
  </si>
  <si>
    <t>5. Η "Μεταβολή" αναφέρεται στη διαφορά του νέου μισθολογίου (ν. 4472/2017) σε σχέση με το το προηγούμενο μισθολόγιο (ν. 4093/2012) το οποίο ίσχυε μέχρι 31/12/2016.</t>
  </si>
  <si>
    <t>Οικογενειακή παρ.</t>
  </si>
  <si>
    <t xml:space="preserve">Δώστε αριθμό παιδιών για οικογενειακή παροχή = </t>
  </si>
  <si>
    <t xml:space="preserve">Δώστε αριθμό προστατευόμενων μελών για έκπτ. φόρου = </t>
  </si>
  <si>
    <r>
      <t xml:space="preserve">6. Η οικογενειακή παροχή δίνεται και για τέκνα που σπουδάζουν μόνο κατά τη διάρκεια του ελάχιστου αριθμού των αναγκαίων για την απονομή των τίτλων σπουδών εξαμήνων και ηλικίας </t>
    </r>
    <r>
      <rPr>
        <sz val="11"/>
        <rFont val="Calibri"/>
        <family val="2"/>
        <charset val="161"/>
      </rPr>
      <t>≤</t>
    </r>
    <r>
      <rPr>
        <sz val="11"/>
        <rFont val="Calibri"/>
        <family val="2"/>
        <charset val="161"/>
        <scheme val="minor"/>
      </rPr>
      <t>24 ετών</t>
    </r>
  </si>
  <si>
    <t>7. Μικρές αποκλίσεις μπορεί να παρατηρηθούν  στον υπολογισμό της παρακράτησης φόρου μισθωτών υπηρεσιών (Φ.Μ.Υ.) ιδιαίτερα σε περιπτώσεις αλλαγής κλιμακίου ή βαθμίδας ή οικογενειακής παροχής μέσα στο 2017.</t>
  </si>
  <si>
    <t>Επιλέξτε από τα κυλιόμενα μενού των κίτρινων κελιών, τα υπόλοιπα θα υπολογιστούν αυτόματα</t>
  </si>
  <si>
    <t>4. Αν επιθυμείτε να συνυπολογιστεί η αλλαγή κλιμακίου σας στα επόμενα έτη δηλώστε εδώ "ναι". Η μεταβολή σε σχέση με το 2016 δεν θα υπολογιστεί:</t>
  </si>
  <si>
    <t>ναι</t>
  </si>
  <si>
    <t>όχι</t>
  </si>
  <si>
    <t>Σε ποια βαθμίδα ανήκατε την 31/12/2016;</t>
  </si>
  <si>
    <t>παλαιό 2017</t>
  </si>
  <si>
    <t>Σύγκριση παλαιού ( ν. 4093/2012) με νέο μισθολόγιο (ν. 4472/2017) χωρίς υπολογισμό αλλαγής κλιμακίου στο μέλλον</t>
  </si>
  <si>
    <t>νέο 2020 διαφ</t>
  </si>
  <si>
    <t xml:space="preserve"> </t>
  </si>
  <si>
    <t>Δώστε αριθμό συμπληρωμένων ετών υπηρεσίας την 31/12/2016 =</t>
  </si>
  <si>
    <t>Αριθμός συμπληρωμένων ετών υπηρεσίας το 2018 =</t>
  </si>
  <si>
    <t>Αριθμός συμπληρωμένων ετών υπηρεσίας το 2020 =</t>
  </si>
  <si>
    <t>νέο 2018+κ1</t>
  </si>
  <si>
    <t>νέο 2019+κ1</t>
  </si>
  <si>
    <t>νέο 2020+κ2</t>
  </si>
  <si>
    <t>νέο 2020+κ1</t>
  </si>
  <si>
    <t>Σύγκριση παλαιού ( ν. 4093/2012) με νέο μισθολόγιο (ν. 4472/2017) με υπολογισμό αλλαγής ενός κλιμακίου στο 2018</t>
  </si>
  <si>
    <t>Σύγκριση παλαιού ( ν. 4093/2012) με νέο μισθολόγιο (ν. 4472/2017) με υπολογισμό αλλαγής ενός κλιμακίου στο 2019</t>
  </si>
  <si>
    <t>Αριθμός συμπληρωμένων ετών υπηρεσίας το 2019 =</t>
  </si>
  <si>
    <t>Διαφορά ετήσια</t>
  </si>
  <si>
    <t>Οικογενειακή παροχή</t>
  </si>
  <si>
    <t>Παγ. Μην. Αποζημ.</t>
  </si>
  <si>
    <t>Διδακτ. Προετοιμασίας</t>
  </si>
  <si>
    <t>Ερευνητικό επίδομα</t>
  </si>
  <si>
    <t>Ιδιότητα</t>
  </si>
  <si>
    <t>Μέλος ΔΕΠ</t>
  </si>
  <si>
    <t>Πρόεδρος</t>
  </si>
  <si>
    <t>Κοσμήτορας</t>
  </si>
  <si>
    <t>Πρύτανης</t>
  </si>
  <si>
    <t>Έξοδα παράστασης</t>
  </si>
  <si>
    <t>Παλαιό</t>
  </si>
  <si>
    <t>Νέο</t>
  </si>
  <si>
    <t>Αντιπρύτανης</t>
  </si>
  <si>
    <t>Καθηγητής Α.Π.Θ., Γραμματέας ΠΟΣΔΕΠ</t>
  </si>
  <si>
    <t>Αν επιθυμείτε να συνυπολογιστεί η αλλαγή κλιμακίου σας στα επόμενα έτη δηλώστε εδώ "ναι". Η μεταβολή σε σχέση με το 2016 δεν θα υπολογιστεί:</t>
  </si>
  <si>
    <r>
      <t xml:space="preserve">3. Το </t>
    </r>
    <r>
      <rPr>
        <b/>
        <sz val="11"/>
        <rFont val="Calibri"/>
        <family val="2"/>
        <charset val="161"/>
        <scheme val="minor"/>
      </rPr>
      <t xml:space="preserve">"νέο 2018, νέο 2019, νέο 2020" </t>
    </r>
    <r>
      <rPr>
        <sz val="11"/>
        <rFont val="Calibri"/>
        <family val="2"/>
        <charset val="161"/>
        <scheme val="minor"/>
      </rPr>
      <t>αναφέρεται στο νέο μισθολόγιο (ν. 4472/2017) για τα έτη 2018, 2019, 2020 με ή χωρίς συνυπολογισμό της μεταβολής μισθολογικού κλιμακίου (βλ. σχετική επιλογή στο κελι Ο34).</t>
    </r>
  </si>
  <si>
    <t>Μισθολογικό κλιμάκιο    =</t>
  </si>
  <si>
    <t>Σε ποια βαθμίδα ανήκετε σήμερα (2017);</t>
  </si>
  <si>
    <t>Δώστε αριθμό συμπληρωμένων ετών υπηρεσίας σήμερα (2017)=</t>
  </si>
  <si>
    <t>Τελικός φόρος 2020</t>
  </si>
  <si>
    <t>Με μείωση αφορολόγητου</t>
  </si>
  <si>
    <t>Επιθυμείτε το συνυπολογισμό της μείωσης του αφορολόγητου το 2020;</t>
  </si>
  <si>
    <t>Επιθυμείτε το συνυπολογισμό των αντιμέτρων (μείωση του φορ. συντελεστή σε 22% και των συντελεστών εισφοράς αλληλεγγύης) για το 2020;</t>
  </si>
  <si>
    <t>Με μείωση αφορολόγητου και αντίμετρα</t>
  </si>
  <si>
    <t>Έκπτωση φόρου 2020</t>
  </si>
  <si>
    <r>
      <t xml:space="preserve">1. Το </t>
    </r>
    <r>
      <rPr>
        <b/>
        <sz val="11"/>
        <rFont val="Calibri"/>
        <family val="2"/>
        <charset val="161"/>
        <scheme val="minor"/>
      </rPr>
      <t>"παλαιό 2017"</t>
    </r>
    <r>
      <rPr>
        <sz val="11"/>
        <rFont val="Calibri"/>
        <family val="2"/>
        <charset val="161"/>
        <scheme val="minor"/>
      </rPr>
      <t xml:space="preserve"> αναφέρεται στο μισθό που λαμβάνατε μέχρι σήμερα δηλ. μέσα στο 2017 με βάση το προηγούμενο μισθολόγιο ( ν. 4093/2012) .</t>
    </r>
  </si>
  <si>
    <r>
      <t xml:space="preserve">2. Το </t>
    </r>
    <r>
      <rPr>
        <b/>
        <sz val="11"/>
        <rFont val="Calibri"/>
        <family val="2"/>
        <charset val="161"/>
        <scheme val="minor"/>
      </rPr>
      <t xml:space="preserve">"νέο 2017" </t>
    </r>
    <r>
      <rPr>
        <sz val="11"/>
        <rFont val="Calibri"/>
        <family val="2"/>
        <charset val="161"/>
        <scheme val="minor"/>
      </rPr>
      <t>αναφέρεται στο νέο μισθολόγιο (ν. 4472/2017) το οποίο ισχύει από 1/1/2017 και αανφέρεται σε αποδοχές του 2017.</t>
    </r>
  </si>
  <si>
    <t>4. Το νέο μισθολόγιο εφαρμόζεται σταδιακά με αυξήσεις στις μεικτές αποδοχές που καταβάλλονται σε ισόποσες δόσεις στην τετραετία 2017-2020 (νέο 2017, νέο 2018, νέο 2019, νέο 2020).</t>
  </si>
  <si>
    <t>Ιδιότητα (μέλος ΔΕΠ, Πρόεδρος, Κοσμήτορας κλπ) =</t>
  </si>
  <si>
    <t xml:space="preserve">Δώστε αριθμό προστατευόμενων τέκνων για έκπτωση φόρου = </t>
  </si>
  <si>
    <t>Δώστε αριθμό συμπληρωμένων ετών υπηρεσίας σήμερα (2017) =</t>
  </si>
  <si>
    <t>Ποσοστό χρονοεπιδόματος παλαιού μισθολογίου το 2016 =</t>
  </si>
  <si>
    <t>Ποσοστό χρονοεπιδόματος παλαιού μισθολογίου το 2017 =</t>
  </si>
  <si>
    <t>Μισθολογικό κλιμάκιο νέου μισθολογίου το 2017  =</t>
  </si>
  <si>
    <t xml:space="preserve">   δυνατόν να είναι μικρότερος από τον αριθμό των προστατευόμενων τέκνων για έκπτωση φόρου αν κάποιο παιδί διανύει το 5ο έτος σπουδών.</t>
  </si>
  <si>
    <t>ΥΠΟΛΟΓΙΣΜΟΣ ΜΙΣΘΟΔΟΣΙΑΣ ΜΕΛΩΝ Δ.Ε.Π.</t>
  </si>
  <si>
    <t>Διαφορά μεικτών αποδοχών =</t>
  </si>
  <si>
    <t>ΦΜΥ για διαφορά μεικτών αποδοχών =</t>
  </si>
  <si>
    <t xml:space="preserve">&gt; 20.000 και &lt; 30.000 </t>
  </si>
  <si>
    <t>&gt; 30.000 και &lt; 40.000</t>
  </si>
  <si>
    <t>&gt; 40.000</t>
  </si>
  <si>
    <t>Διαφορά κρατήσεων ταμείων =</t>
  </si>
  <si>
    <t>Σύγκριση παλαιού ( ν. 4093/2012) με νέο μισθολόγιο (ν. 4472/2017) για προηγούμενη βαθμίδα</t>
  </si>
  <si>
    <t>νέο 2020 δια</t>
  </si>
  <si>
    <t>Μόνο αν αλλάξατε βαθμίδα μέσα στο 2017, δηλώστε τον μήνα (Ιανουάριο - Νοέμβριο 2017)=</t>
  </si>
  <si>
    <t>Προηγ. Βαθμίδα</t>
  </si>
  <si>
    <t>Τωρινή βαθμίδα</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</si>
  <si>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</si>
  <si>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</si>
  <si>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</si>
  <si>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</si>
  <si>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</si>
  <si>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</si>
  <si>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</si>
  <si>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</si>
  <si>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</si>
  <si>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</si>
  <si>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</si>
  <si>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Κανένας</t>
  </si>
  <si>
    <t>Καθαρό σύνολο επιστροφής =</t>
  </si>
  <si>
    <t>Εισόδημα</t>
  </si>
  <si>
    <t>Σύνολο εισοδ</t>
  </si>
  <si>
    <t>Δεκέμβριος</t>
  </si>
  <si>
    <t>ευρώ</t>
  </si>
  <si>
    <t xml:space="preserve">Το συνολικό φορολογητέο εισόδημα από μισθωτές υπηρεσίες για το 2017 εκτιμάται σε </t>
  </si>
  <si>
    <t>Επιλέξτε το εύρος του εκτιμώμενου ετήσιου φορολογητέου εισοδήματος για το 2017, σε περίπτωση επιπλέον αποδοχών=</t>
  </si>
  <si>
    <t>Παρατηρήσεις</t>
  </si>
  <si>
    <t>ΕΚΤΙΜΗΣΗ ΕΚΚΑΘΑΡΙΣΗΣ ΜΙΣΘΟΔΟΣΙΑΣ ΓΙΑ ΤΟ 2017</t>
  </si>
  <si>
    <t>2. Οι διαφορές αφορούν στην εφαρμογή παλαιού και νέου μισθολογίου για το διάστημα Ιανουάριος - Νοέμβριος 2017.</t>
  </si>
  <si>
    <t>4. Τα προηγούμενα ποσά αφορούν σε συνολική εκκαθάριση μεικτών αποδοχών, κρατήσεων ταμείων και φόρου για το 2017 (Ιανουάριος-Νοέμβριος 2017)</t>
  </si>
  <si>
    <t>5. Αρνητικά ποσά δηλώνουν επιστροφή στη μισθοδοτούσα αρχή (δηλ. Πανεπιστήμιο)</t>
  </si>
  <si>
    <t>6. Οι μεγάλες διαφορές στις κρατήσεις των ταμείων οφείλονται σε συνδυασμό της αύξησης των μεικτών αποδοχών και των συντελεστών κρατήσεων.</t>
  </si>
  <si>
    <t>7. Οι κρατήσεις των ταμείων θα επιστραφούν κατά πάσα πιθανότητα με δόσεις μέσα στο 2018.</t>
  </si>
  <si>
    <t>1. Η εκκαθάριση της μισθοδοσίας απαιτεί να έχουν συμπληρωθεί σωστά τα στοιχεία στο φύλλο υπολογισμού της μισθοδοσίας.</t>
  </si>
  <si>
    <t>Εισφορά αλληλεγύης για διαφορά μεικτών αποδοχών =</t>
  </si>
  <si>
    <t>Επιπρόσθετος ΦΜΥ για το αφορολόγητο επίδομα βιβλιοθήκης =</t>
  </si>
  <si>
    <t>Επιπρόσθετη Εισφορά αλληλεγύης για αφορολόγητο επίδομα βιβλιοθ. =</t>
  </si>
  <si>
    <t>7. Στο νέο μισθολόγιο έχουν υπολογιστεί  αυξήσεις και μεταβολές στις κρατήσεις των ταμείων (οι οποίες θα ισχύσουν αναδρομικά από 1/1/2017) και η κατάργηση της έκπτωσης 1.5% στην παρακράτηση φόρου από 1/1/2018 και μετά.</t>
  </si>
  <si>
    <t>8. Μικρές αποκλίσεις μπορεί να παρατηρηθούν  στον υπολογισμό της παρακράτησης φόρου μισθωτών υπηρεσιών (Φ.Μ.Υ.) ιδιαίτερα σε περιπτώσεις αλλαγής κλιμακίου ή βαθμίδας ή οικογενειακής παροχής μέσα στο 2017.</t>
  </si>
  <si>
    <t>9. To ποσοστό χρονοεπιδόματος 2017  του παλαιού μισθολογίου είχε ανασταλεί από 1/1/2017 οπότε παραμένει ίδιο με το ποσοστό χρονοεπιδόματος 2016. Το  το επίδομα 25 ετίας είχε επίσης ανασταλεί για το 2017.</t>
  </si>
  <si>
    <r>
      <t xml:space="preserve">10. Η οικογενειακή παροχή δίνεται και για τέκνα που σπουδάζουν μόνο κατά τη διάρκεια του ελάχιστου αριθμού των αναγκαίων για την απονομή των τίτλων σπουδών εξαμήνων και ηλικίας </t>
    </r>
    <r>
      <rPr>
        <sz val="11"/>
        <rFont val="Calibri"/>
        <family val="2"/>
        <charset val="161"/>
      </rPr>
      <t>≤</t>
    </r>
    <r>
      <rPr>
        <sz val="11"/>
        <rFont val="Calibri"/>
        <family val="2"/>
        <charset val="161"/>
        <scheme val="minor"/>
      </rPr>
      <t>24 ετών. Ο αριθμός παιδιών για οικογενειακή παροχή είναι</t>
    </r>
  </si>
  <si>
    <t>11. Δίνεται η δυνατότητα να υπολογιστούν οι μεταβολές στο μισθό του 2020 με συνυπολογισμό της μείωσης του αφορολογήτου αλλά και των αντιμέτρων για το 2020 σε περίπτωση που επιτευχθούν οι όροι του μεσοπρόθεσμου προγράμματος.</t>
  </si>
  <si>
    <r>
      <t xml:space="preserve">5. Εκτίμηση της </t>
    </r>
    <r>
      <rPr>
        <b/>
        <sz val="11"/>
        <color rgb="FF0033CC"/>
        <rFont val="Calibri"/>
        <family val="2"/>
        <charset val="161"/>
        <scheme val="minor"/>
      </rPr>
      <t>εκκαθάρισης της μισθοδοσίας για το 2017</t>
    </r>
    <r>
      <rPr>
        <b/>
        <sz val="11"/>
        <rFont val="Calibri"/>
        <family val="2"/>
        <charset val="161"/>
        <scheme val="minor"/>
      </rPr>
      <t xml:space="preserve"> </t>
    </r>
    <r>
      <rPr>
        <sz val="11"/>
        <rFont val="Calibri"/>
        <family val="2"/>
        <charset val="161"/>
        <scheme val="minor"/>
      </rPr>
      <t xml:space="preserve">εφαρμόζοντας το παλαιό και νεό μισθολόγιο για το διάστημα Ιανουάριος - Νοέμβριος 2017 γίνεται στο φύλλο </t>
    </r>
    <r>
      <rPr>
        <b/>
        <sz val="11"/>
        <color rgb="FF0033CC"/>
        <rFont val="Calibri"/>
        <family val="2"/>
        <charset val="161"/>
        <scheme val="minor"/>
      </rPr>
      <t>"Εκκαθάριση 2017".</t>
    </r>
  </si>
  <si>
    <r>
      <t xml:space="preserve">6. Η </t>
    </r>
    <r>
      <rPr>
        <b/>
        <sz val="11"/>
        <rFont val="Calibri"/>
        <family val="2"/>
        <charset val="161"/>
        <scheme val="minor"/>
      </rPr>
      <t>"Μεταβολή"</t>
    </r>
    <r>
      <rPr>
        <sz val="11"/>
        <rFont val="Calibri"/>
        <family val="2"/>
        <charset val="161"/>
        <scheme val="minor"/>
      </rPr>
      <t xml:space="preserve"> αναφέρεται στη διαφορά του νέου μισθολογίου (ν. 4472/2017) σε σχέση με το το προηγούμενο μισθολόγιο (ν. 4093/2012) με το οποίο πληρωνόσαστε μέσα στο 2017 (παλαιό 2017)".</t>
    </r>
  </si>
  <si>
    <t>Μεταβολή με παλαιό</t>
  </si>
  <si>
    <t>3. Τα υπολογιζόμενα ποσά αποτελούν εκτίμηση καθώς δεν είναι ακόμη απολύτως  γνωστός ο τρόπος εφαρμογής της εκκαθάρισης για το 2017.</t>
  </si>
  <si>
    <t xml:space="preserve">8. Οι φόροι μισθωτών υπηρεσιών (ΦΜΥ) ή κάποιοι από αυτούς, θα επιστραφούν κατά πάσα πιθανότητα είτε στη φορολογική δήλωση του έτους 2018 είτε </t>
  </si>
  <si>
    <t>με την εκκαθάριση της φορολογικής δήλωσης του έτους 2017 μετά από τροποποιητική δήλωση.</t>
  </si>
  <si>
    <t>Κρατήσεις</t>
  </si>
  <si>
    <t>Καθαρή διαφορά</t>
  </si>
  <si>
    <t>&lt; 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</si>
</sst>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37" x14ac:knownFonts="1">
    <font>
      <sz val="11"/>
      <color theme="1"/>
      <name val="Calibri"/>
      <family val="2"/>
      <charset val="161"/>
      <scheme val="minor"/>
    </font>
    <font>
      <b/>
      <sz val="11"/>
      <color theme="1"/>
      <name val="Calibri"/>
      <family val="2"/>
      <charset val="161"/>
      <scheme val="minor"/>
    </font>
    <font>
      <sz val="11"/>
      <color rgb="FFFF0000"/>
      <name val="Calibri"/>
      <family val="2"/>
      <charset val="161"/>
      <scheme val="minor"/>
    </font>
    <font>
      <sz val="11"/>
      <color theme="0"/>
      <name val="Calibri"/>
      <family val="2"/>
      <charset val="161"/>
      <scheme val="minor"/>
    </font>
    <font>
      <sz val="11"/>
      <name val="Calibri"/>
      <family val="2"/>
      <charset val="161"/>
      <scheme val="minor"/>
    </font>
    <font>
      <b/>
      <sz val="12"/>
      <color theme="1"/>
      <name val="Calibri"/>
      <family val="2"/>
      <charset val="161"/>
      <scheme val="minor"/>
    </font>
    <font>
      <sz val="12"/>
      <color theme="1"/>
      <name val="Calibri"/>
      <family val="2"/>
      <charset val="161"/>
      <scheme val="minor"/>
    </font>
    <font>
      <b/>
      <sz val="11"/>
      <color rgb="FFFF0000"/>
      <name val="Calibri"/>
      <family val="2"/>
      <charset val="161"/>
      <scheme val="minor"/>
    </font>
    <font>
      <sz val="10"/>
      <name val="Arial"/>
      <family val="2"/>
      <charset val="161"/>
    </font>
    <font>
      <b/>
      <sz val="14"/>
      <color rgb="FFFF0000"/>
      <name val="Calibri"/>
      <family val="2"/>
      <charset val="161"/>
      <scheme val="minor"/>
    </font>
    <font>
      <sz val="11"/>
      <color theme="1"/>
      <name val="Calibri"/>
      <family val="2"/>
      <charset val="161"/>
      <scheme val="minor"/>
    </font>
    <font>
      <b/>
      <sz val="11"/>
      <name val="Calibri"/>
      <family val="2"/>
      <charset val="161"/>
      <scheme val="minor"/>
    </font>
    <font>
      <b/>
      <sz val="14"/>
      <name val="Calibri"/>
      <family val="2"/>
      <charset val="161"/>
      <scheme val="minor"/>
    </font>
    <font>
      <sz val="12"/>
      <name val="Calibri"/>
      <family val="2"/>
      <charset val="161"/>
      <scheme val="minor"/>
    </font>
    <font>
      <b/>
      <sz val="11"/>
      <color theme="0"/>
      <name val="Calibri"/>
      <family val="2"/>
      <charset val="161"/>
      <scheme val="minor"/>
    </font>
    <font>
      <b/>
      <sz val="14"/>
      <color rgb="FF0070C0"/>
      <name val="Calibri"/>
      <family val="2"/>
      <charset val="161"/>
      <scheme val="minor"/>
    </font>
    <font>
      <sz val="11"/>
      <color rgb="FF0070C0"/>
      <name val="Calibri"/>
      <family val="2"/>
      <charset val="161"/>
      <scheme val="minor"/>
    </font>
    <font>
      <b/>
      <sz val="12"/>
      <color rgb="FFFF0000"/>
      <name val="Calibri"/>
      <family val="2"/>
      <charset val="161"/>
      <scheme val="minor"/>
    </font>
    <font>
      <b/>
      <sz val="13"/>
      <color rgb="FFFF0000"/>
      <name val="Calibri"/>
      <family val="2"/>
      <charset val="161"/>
      <scheme val="minor"/>
    </font>
    <font>
      <sz val="11"/>
      <color theme="2"/>
      <name val="Calibri"/>
      <family val="2"/>
      <charset val="161"/>
      <scheme val="minor"/>
    </font>
    <font>
      <b/>
      <sz val="14"/>
      <color rgb="FFC00000"/>
      <name val="Calibri"/>
      <family val="2"/>
      <charset val="161"/>
      <scheme val="minor"/>
    </font>
    <font>
      <b/>
      <sz val="18"/>
      <color rgb="FFC00000"/>
      <name val="Calibri"/>
      <family val="2"/>
      <charset val="161"/>
      <scheme val="minor"/>
    </font>
    <font>
      <sz val="12"/>
      <color rgb="FFFF0000"/>
      <name val="Calibri"/>
      <family val="2"/>
      <charset val="161"/>
      <scheme val="minor"/>
    </font>
    <font>
      <sz val="11"/>
      <color rgb="FF0033CC"/>
      <name val="Calibri"/>
      <family val="2"/>
      <charset val="161"/>
      <scheme val="minor"/>
    </font>
    <font>
      <sz val="11"/>
      <color theme="0" tint="-4.9989318521683403E-2"/>
      <name val="Calibri"/>
      <family val="2"/>
      <charset val="161"/>
      <scheme val="minor"/>
    </font>
    <font>
      <sz val="10"/>
      <color rgb="FFFF0000"/>
      <name val="Arial"/>
      <family val="2"/>
      <charset val="161"/>
    </font>
    <font>
      <b/>
      <sz val="12"/>
      <color theme="0"/>
      <name val="Calibri"/>
      <family val="2"/>
      <charset val="161"/>
      <scheme val="minor"/>
    </font>
    <font>
      <sz val="11"/>
      <name val="Calibri"/>
      <family val="2"/>
      <charset val="161"/>
    </font>
    <font>
      <sz val="10"/>
      <color theme="0"/>
      <name val="Arial"/>
      <family val="2"/>
      <charset val="161"/>
    </font>
    <font>
      <b/>
      <sz val="11"/>
      <color rgb="FF0033CC"/>
      <name val="Calibri"/>
      <family val="2"/>
      <charset val="161"/>
      <scheme val="minor"/>
    </font>
    <font>
      <sz val="12"/>
      <color theme="0"/>
      <name val="Calibri"/>
      <family val="2"/>
      <charset val="161"/>
      <scheme val="minor"/>
    </font>
    <font>
      <sz val="10.5"/>
      <color rgb="FFFF0000"/>
      <name val="Calibri"/>
      <family val="2"/>
      <charset val="161"/>
      <scheme val="minor"/>
    </font>
    <font>
      <b/>
      <sz val="11"/>
      <color rgb="FFC00000"/>
      <name val="Calibri"/>
      <family val="2"/>
      <charset val="161"/>
      <scheme val="minor"/>
    </font>
    <font>
      <b/>
      <sz val="12"/>
      <color rgb="FFC00000"/>
      <name val="Calibri"/>
      <family val="2"/>
      <charset val="161"/>
      <scheme val="minor"/>
    </font>
    <font>
      <sz val="11"/>
      <color rgb="FFC00000"/>
      <name val="Calibri"/>
      <family val="2"/>
      <charset val="161"/>
      <scheme val="minor"/>
    </font>
    <font>
      <sz val="12"/>
      <color rgb="FFC00000"/>
      <name val="Calibri"/>
      <family val="2"/>
      <charset val="161"/>
      <scheme val="minor"/>
    </font>
    <font>
      <b/>
      <sz val="13"/>
      <color rgb="FFC00000"/>
      <name val="Calibri"/>
      <family val="2"/>
      <charset val="161"/>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FF00"/>
        <bgColor indexed="64"/>
      </patternFill>
    </fill>
    <fill>
      <patternFill patternType="solid">
        <fgColor rgb="FFFFC000"/>
        <bgColor indexed="64"/>
      </patternFill>
    </fill>
    <fill>
      <patternFill patternType="solid">
        <fgColor rgb="FFFF0000"/>
        <bgColor indexed="64"/>
      </patternFill>
    </fill>
    <fill>
      <patternFill patternType="solid">
        <fgColor rgb="FFFF3300"/>
        <bgColor indexed="64"/>
      </patternFill>
    </fill>
    <fill>
      <patternFill patternType="solid">
        <fgColor theme="8" tint="0.79998168889431442"/>
        <bgColor indexed="64"/>
      </patternFill>
    </fill>
    <fill>
      <patternFill patternType="solid">
        <fgColor rgb="FFFFCC00"/>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ECF2F8"/>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6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33CC"/>
      </right>
      <top/>
      <bottom/>
      <diagonal/>
    </border>
    <border>
      <left/>
      <right/>
      <top/>
      <bottom style="medium">
        <color rgb="FF0033CC"/>
      </bottom>
      <diagonal/>
    </border>
    <border>
      <left style="medium">
        <color rgb="FF0033CC"/>
      </left>
      <right/>
      <top/>
      <bottom style="medium">
        <color rgb="FF0033CC"/>
      </bottom>
      <diagonal/>
    </border>
    <border>
      <left/>
      <right style="medium">
        <color rgb="FF0033CC"/>
      </right>
      <top/>
      <bottom style="medium">
        <color rgb="FF0033CC"/>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rgb="FF0033CC"/>
      </left>
      <right/>
      <top style="medium">
        <color rgb="FF0033CC"/>
      </top>
      <bottom/>
      <diagonal/>
    </border>
    <border>
      <left/>
      <right/>
      <top style="medium">
        <color rgb="FF0033CC"/>
      </top>
      <bottom/>
      <diagonal/>
    </border>
    <border>
      <left/>
      <right style="medium">
        <color rgb="FF0033CC"/>
      </right>
      <top style="medium">
        <color rgb="FF0033CC"/>
      </top>
      <bottom/>
      <diagonal/>
    </border>
    <border>
      <left style="medium">
        <color rgb="FF0033CC"/>
      </left>
      <right/>
      <top/>
      <bottom/>
      <diagonal/>
    </border>
    <border>
      <left style="medium">
        <color rgb="FF0033CC"/>
      </left>
      <right/>
      <top style="medium">
        <color rgb="FF0033CC"/>
      </top>
      <bottom style="medium">
        <color rgb="FF0033CC"/>
      </bottom>
      <diagonal/>
    </border>
    <border>
      <left/>
      <right/>
      <top style="medium">
        <color rgb="FF0033CC"/>
      </top>
      <bottom style="medium">
        <color rgb="FF0033CC"/>
      </bottom>
      <diagonal/>
    </border>
    <border>
      <left/>
      <right style="medium">
        <color rgb="FF0033CC"/>
      </right>
      <top style="medium">
        <color rgb="FF0033CC"/>
      </top>
      <bottom style="medium">
        <color rgb="FF0033CC"/>
      </bottom>
      <diagonal/>
    </border>
  </borders>
  <cellStyleXfs count="2">
    <xf numFmtId="0" fontId="0" fillId="0" borderId="0"/>
    <xf numFmtId="9" fontId="10" fillId="0" borderId="0" applyFont="0" applyFill="0" applyBorder="0" applyAlignment="0" applyProtection="0"/>
  </cellStyleXfs>
  <cellXfs count="355">
    <xf numFmtId="0" fontId="0" fillId="0" borderId="0" xfId="0"/>
    <xf numFmtId="0" fontId="4" fillId="0" borderId="0" xfId="0" applyFont="1"/>
    <xf numFmtId="0" fontId="0" fillId="0" borderId="0" xfId="0" applyProtection="1">
      <protection hidden="1"/>
    </xf>
    <xf numFmtId="0" fontId="1" fillId="8" borderId="11" xfId="0" applyFont="1" applyFill="1" applyBorder="1" applyProtection="1">
      <protection hidden="1"/>
    </xf>
    <xf numFmtId="0" fontId="1" fillId="8" borderId="5" xfId="0" applyFont="1" applyFill="1" applyBorder="1" applyProtection="1">
      <protection hidden="1"/>
    </xf>
    <xf numFmtId="0" fontId="0" fillId="8" borderId="5" xfId="0" applyFill="1" applyBorder="1" applyProtection="1">
      <protection hidden="1"/>
    </xf>
    <xf numFmtId="0" fontId="0" fillId="8" borderId="11" xfId="0" applyFill="1" applyBorder="1" applyProtection="1">
      <protection hidden="1"/>
    </xf>
    <xf numFmtId="0" fontId="5" fillId="8" borderId="11" xfId="0" applyFont="1" applyFill="1" applyBorder="1" applyProtection="1">
      <protection hidden="1"/>
    </xf>
    <xf numFmtId="0" fontId="5" fillId="8" borderId="5" xfId="0" applyFont="1" applyFill="1" applyBorder="1" applyProtection="1">
      <protection hidden="1"/>
    </xf>
    <xf numFmtId="0" fontId="4" fillId="0" borderId="0" xfId="0" applyFont="1" applyProtection="1">
      <protection hidden="1"/>
    </xf>
    <xf numFmtId="0" fontId="2" fillId="2" borderId="14" xfId="0" applyFont="1" applyFill="1" applyBorder="1" applyProtection="1">
      <protection hidden="1"/>
    </xf>
    <xf numFmtId="0" fontId="2" fillId="2" borderId="7" xfId="0" applyFont="1" applyFill="1" applyBorder="1" applyProtection="1">
      <protection hidden="1"/>
    </xf>
    <xf numFmtId="0" fontId="0" fillId="2" borderId="7" xfId="0" applyFill="1" applyBorder="1" applyProtection="1">
      <protection hidden="1"/>
    </xf>
    <xf numFmtId="0" fontId="0" fillId="2" borderId="20" xfId="0" applyFill="1" applyBorder="1" applyProtection="1">
      <protection hidden="1"/>
    </xf>
    <xf numFmtId="0" fontId="0" fillId="2" borderId="21" xfId="0" applyFill="1" applyBorder="1" applyProtection="1">
      <protection hidden="1"/>
    </xf>
    <xf numFmtId="0" fontId="2" fillId="2" borderId="20" xfId="0" applyFont="1" applyFill="1" applyBorder="1" applyProtection="1">
      <protection hidden="1"/>
    </xf>
    <xf numFmtId="0" fontId="9" fillId="2" borderId="19" xfId="0" applyFont="1" applyFill="1" applyBorder="1" applyProtection="1">
      <protection hidden="1"/>
    </xf>
    <xf numFmtId="0" fontId="7" fillId="10" borderId="9" xfId="0" applyFont="1" applyFill="1" applyBorder="1" applyProtection="1">
      <protection hidden="1"/>
    </xf>
    <xf numFmtId="0" fontId="0" fillId="10" borderId="9" xfId="0" applyFill="1" applyBorder="1" applyProtection="1">
      <protection hidden="1"/>
    </xf>
    <xf numFmtId="0" fontId="0" fillId="10" borderId="10" xfId="0" applyFill="1" applyBorder="1" applyProtection="1">
      <protection hidden="1"/>
    </xf>
    <xf numFmtId="0" fontId="0" fillId="10" borderId="0" xfId="0" applyFill="1" applyBorder="1" applyProtection="1">
      <protection hidden="1"/>
    </xf>
    <xf numFmtId="0" fontId="0" fillId="10" borderId="5" xfId="0" applyFill="1" applyBorder="1" applyProtection="1">
      <protection hidden="1"/>
    </xf>
    <xf numFmtId="164" fontId="0" fillId="10" borderId="5" xfId="0" applyNumberFormat="1" applyFill="1" applyBorder="1" applyProtection="1">
      <protection hidden="1"/>
    </xf>
    <xf numFmtId="0" fontId="0" fillId="10" borderId="12" xfId="0" applyFill="1" applyBorder="1" applyProtection="1">
      <protection hidden="1"/>
    </xf>
    <xf numFmtId="164" fontId="4" fillId="10" borderId="5" xfId="0" applyNumberFormat="1" applyFont="1" applyFill="1" applyBorder="1" applyProtection="1">
      <protection hidden="1"/>
    </xf>
    <xf numFmtId="2" fontId="0" fillId="10" borderId="5" xfId="0" applyNumberFormat="1" applyFill="1" applyBorder="1" applyProtection="1">
      <protection hidden="1"/>
    </xf>
    <xf numFmtId="0" fontId="3" fillId="10" borderId="0" xfId="0" applyFont="1" applyFill="1" applyBorder="1" applyProtection="1">
      <protection hidden="1"/>
    </xf>
    <xf numFmtId="0" fontId="6" fillId="10" borderId="0" xfId="0" applyFont="1" applyFill="1" applyBorder="1" applyProtection="1">
      <protection hidden="1"/>
    </xf>
    <xf numFmtId="2" fontId="5" fillId="10" borderId="5" xfId="0" applyNumberFormat="1" applyFont="1" applyFill="1" applyBorder="1" applyProtection="1">
      <protection hidden="1"/>
    </xf>
    <xf numFmtId="0" fontId="2" fillId="10" borderId="13" xfId="0" applyFont="1" applyFill="1" applyBorder="1" applyProtection="1">
      <protection hidden="1"/>
    </xf>
    <xf numFmtId="0" fontId="2" fillId="10" borderId="0" xfId="0" applyFont="1" applyFill="1" applyBorder="1" applyProtection="1">
      <protection hidden="1"/>
    </xf>
    <xf numFmtId="0" fontId="2" fillId="10" borderId="15" xfId="0" applyFont="1" applyFill="1" applyBorder="1" applyProtection="1">
      <protection hidden="1"/>
    </xf>
    <xf numFmtId="0" fontId="0" fillId="10" borderId="15" xfId="0" applyFill="1" applyBorder="1" applyProtection="1">
      <protection hidden="1"/>
    </xf>
    <xf numFmtId="0" fontId="0" fillId="10" borderId="16" xfId="0" applyFill="1" applyBorder="1" applyProtection="1">
      <protection hidden="1"/>
    </xf>
    <xf numFmtId="0" fontId="7" fillId="10" borderId="5" xfId="0" applyFont="1" applyFill="1" applyBorder="1" applyProtection="1">
      <protection hidden="1"/>
    </xf>
    <xf numFmtId="0" fontId="1" fillId="10" borderId="5" xfId="0" applyFont="1" applyFill="1" applyBorder="1" applyAlignment="1" applyProtection="1">
      <alignment wrapText="1"/>
      <protection hidden="1"/>
    </xf>
    <xf numFmtId="2" fontId="1" fillId="10" borderId="5" xfId="0" applyNumberFormat="1" applyFont="1" applyFill="1" applyBorder="1" applyAlignment="1" applyProtection="1">
      <alignment wrapText="1"/>
      <protection hidden="1"/>
    </xf>
    <xf numFmtId="0" fontId="8" fillId="10" borderId="5" xfId="0" applyFont="1" applyFill="1" applyBorder="1" applyProtection="1">
      <protection hidden="1"/>
    </xf>
    <xf numFmtId="1" fontId="8" fillId="10" borderId="5" xfId="0" applyNumberFormat="1" applyFont="1" applyFill="1" applyBorder="1" applyProtection="1">
      <protection hidden="1"/>
    </xf>
    <xf numFmtId="0" fontId="4" fillId="10" borderId="0" xfId="0" applyFont="1" applyFill="1" applyBorder="1" applyProtection="1">
      <protection hidden="1"/>
    </xf>
    <xf numFmtId="1" fontId="0" fillId="10" borderId="0" xfId="0" applyNumberFormat="1" applyFill="1" applyBorder="1" applyProtection="1">
      <protection hidden="1"/>
    </xf>
    <xf numFmtId="0" fontId="0" fillId="10" borderId="18" xfId="0" applyFill="1" applyBorder="1" applyProtection="1">
      <protection hidden="1"/>
    </xf>
    <xf numFmtId="0" fontId="0" fillId="10" borderId="22" xfId="0"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0" fillId="10" borderId="25" xfId="0" applyFill="1" applyBorder="1" applyProtection="1">
      <protection hidden="1"/>
    </xf>
    <xf numFmtId="0" fontId="0" fillId="10" borderId="26" xfId="0" applyFill="1" applyBorder="1" applyProtection="1">
      <protection hidden="1"/>
    </xf>
    <xf numFmtId="0" fontId="0" fillId="10" borderId="27" xfId="0" applyFill="1" applyBorder="1" applyProtection="1">
      <protection hidden="1"/>
    </xf>
    <xf numFmtId="0" fontId="0" fillId="10" borderId="28" xfId="0" applyFill="1" applyBorder="1" applyProtection="1">
      <protection hidden="1"/>
    </xf>
    <xf numFmtId="0" fontId="0" fillId="0" borderId="0" xfId="0" applyFill="1" applyProtection="1">
      <protection hidden="1"/>
    </xf>
    <xf numFmtId="0" fontId="3" fillId="0" borderId="0" xfId="0" applyFont="1" applyFill="1" applyProtection="1">
      <protection hidden="1"/>
    </xf>
    <xf numFmtId="0" fontId="4" fillId="0" borderId="0" xfId="0" applyFont="1" applyFill="1" applyProtection="1">
      <protection hidden="1"/>
    </xf>
    <xf numFmtId="0" fontId="2" fillId="0" borderId="0" xfId="0" applyFont="1" applyProtection="1">
      <protection hidden="1"/>
    </xf>
    <xf numFmtId="0" fontId="4" fillId="2" borderId="1" xfId="0" applyFont="1" applyFill="1" applyBorder="1"/>
    <xf numFmtId="0" fontId="4" fillId="2" borderId="2" xfId="0" applyFont="1" applyFill="1" applyBorder="1"/>
    <xf numFmtId="0" fontId="11" fillId="3" borderId="3" xfId="0" applyFont="1" applyFill="1" applyBorder="1"/>
    <xf numFmtId="0" fontId="4" fillId="3" borderId="4" xfId="0" applyFont="1" applyFill="1" applyBorder="1" applyAlignment="1">
      <alignment horizontal="right"/>
    </xf>
    <xf numFmtId="0" fontId="4" fillId="4" borderId="5" xfId="0" applyFont="1" applyFill="1" applyBorder="1" applyProtection="1">
      <protection locked="0"/>
    </xf>
    <xf numFmtId="0" fontId="11" fillId="5" borderId="5" xfId="0" applyFont="1" applyFill="1" applyBorder="1"/>
    <xf numFmtId="0" fontId="12" fillId="6" borderId="5" xfId="0" applyFont="1" applyFill="1" applyBorder="1"/>
    <xf numFmtId="0" fontId="4" fillId="3" borderId="4" xfId="0" applyFont="1" applyFill="1" applyBorder="1"/>
    <xf numFmtId="164" fontId="4" fillId="4" borderId="6" xfId="0" applyNumberFormat="1" applyFont="1" applyFill="1" applyBorder="1" applyProtection="1">
      <protection locked="0"/>
    </xf>
    <xf numFmtId="164" fontId="4" fillId="2" borderId="5" xfId="0" applyNumberFormat="1" applyFont="1" applyFill="1" applyBorder="1"/>
    <xf numFmtId="164" fontId="12" fillId="7" borderId="5" xfId="0" applyNumberFormat="1" applyFont="1" applyFill="1" applyBorder="1"/>
    <xf numFmtId="0" fontId="4" fillId="0" borderId="0" xfId="0" applyFont="1" applyProtection="1"/>
    <xf numFmtId="0" fontId="4" fillId="2" borderId="5" xfId="0" applyFont="1" applyFill="1" applyBorder="1"/>
    <xf numFmtId="0" fontId="11" fillId="3" borderId="4" xfId="0" applyFont="1" applyFill="1" applyBorder="1" applyAlignment="1"/>
    <xf numFmtId="0" fontId="4" fillId="3" borderId="4" xfId="0" applyFont="1" applyFill="1" applyBorder="1" applyAlignment="1"/>
    <xf numFmtId="0" fontId="11" fillId="3" borderId="7" xfId="0" applyFont="1" applyFill="1" applyBorder="1" applyAlignment="1"/>
    <xf numFmtId="0" fontId="4" fillId="3" borderId="7" xfId="0" applyFont="1" applyFill="1" applyBorder="1" applyAlignment="1"/>
    <xf numFmtId="0" fontId="11" fillId="0" borderId="0" xfId="0" applyFont="1"/>
    <xf numFmtId="0" fontId="11" fillId="0" borderId="5" xfId="0" applyFont="1" applyBorder="1" applyAlignment="1">
      <alignment wrapText="1"/>
    </xf>
    <xf numFmtId="0" fontId="11" fillId="0" borderId="5" xfId="0" applyFont="1" applyBorder="1" applyAlignment="1">
      <alignment horizontal="center" wrapText="1"/>
    </xf>
    <xf numFmtId="0" fontId="4" fillId="0" borderId="5" xfId="0" applyFont="1" applyBorder="1"/>
    <xf numFmtId="0" fontId="4" fillId="0" borderId="5" xfId="0" applyFont="1" applyBorder="1" applyAlignment="1">
      <alignment horizontal="right"/>
    </xf>
    <xf numFmtId="164" fontId="4" fillId="0" borderId="0" xfId="0" applyNumberFormat="1" applyFont="1"/>
    <xf numFmtId="164" fontId="9" fillId="9" borderId="8" xfId="0" applyNumberFormat="1" applyFont="1" applyFill="1" applyBorder="1" applyProtection="1">
      <protection hidden="1"/>
    </xf>
    <xf numFmtId="0" fontId="4" fillId="0" borderId="7" xfId="0" applyFont="1" applyBorder="1"/>
    <xf numFmtId="0" fontId="4" fillId="0" borderId="2" xfId="0" applyFont="1" applyBorder="1"/>
    <xf numFmtId="0" fontId="7" fillId="0" borderId="1" xfId="0" applyFont="1" applyBorder="1"/>
    <xf numFmtId="0" fontId="4" fillId="10" borderId="28" xfId="0" applyFont="1" applyFill="1" applyBorder="1" applyProtection="1">
      <protection hidden="1"/>
    </xf>
    <xf numFmtId="0" fontId="4" fillId="10" borderId="29" xfId="0" applyFont="1" applyFill="1" applyBorder="1" applyProtection="1">
      <protection hidden="1"/>
    </xf>
    <xf numFmtId="0" fontId="0" fillId="10" borderId="0" xfId="0" applyFont="1" applyFill="1" applyBorder="1" applyProtection="1">
      <protection hidden="1"/>
    </xf>
    <xf numFmtId="0" fontId="0" fillId="10" borderId="28" xfId="0" applyFont="1" applyFill="1" applyBorder="1" applyProtection="1">
      <protection hidden="1"/>
    </xf>
    <xf numFmtId="0" fontId="0" fillId="0" borderId="0" xfId="0" applyFont="1" applyFill="1" applyProtection="1">
      <protection hidden="1"/>
    </xf>
    <xf numFmtId="0" fontId="7" fillId="10" borderId="0" xfId="0" applyFont="1" applyFill="1" applyBorder="1" applyProtection="1">
      <protection hidden="1"/>
    </xf>
    <xf numFmtId="164" fontId="4" fillId="10" borderId="0" xfId="0" applyNumberFormat="1" applyFont="1" applyFill="1" applyBorder="1" applyProtection="1">
      <protection hidden="1"/>
    </xf>
    <xf numFmtId="0" fontId="0" fillId="10" borderId="0" xfId="0" applyFill="1" applyProtection="1">
      <protection hidden="1"/>
    </xf>
    <xf numFmtId="0" fontId="4" fillId="0" borderId="5" xfId="0" applyFont="1" applyBorder="1" applyAlignment="1">
      <alignment horizontal="left"/>
    </xf>
    <xf numFmtId="0" fontId="0" fillId="0" borderId="0" xfId="0" applyFont="1" applyProtection="1">
      <protection hidden="1"/>
    </xf>
    <xf numFmtId="0" fontId="15" fillId="10" borderId="0" xfId="0" applyFont="1" applyFill="1" applyBorder="1" applyAlignment="1" applyProtection="1">
      <alignment horizontal="right"/>
      <protection hidden="1"/>
    </xf>
    <xf numFmtId="0" fontId="16" fillId="10" borderId="0" xfId="0" applyFont="1" applyFill="1" applyBorder="1" applyProtection="1">
      <protection hidden="1"/>
    </xf>
    <xf numFmtId="0" fontId="3" fillId="0" borderId="0" xfId="0" applyFont="1" applyFill="1" applyBorder="1" applyProtection="1">
      <protection hidden="1"/>
    </xf>
    <xf numFmtId="164" fontId="3" fillId="0" borderId="0" xfId="0" applyNumberFormat="1" applyFont="1" applyFill="1" applyBorder="1" applyProtection="1">
      <protection hidden="1"/>
    </xf>
    <xf numFmtId="0" fontId="14" fillId="0" borderId="0" xfId="0" applyFont="1" applyFill="1" applyBorder="1" applyProtection="1">
      <protection hidden="1"/>
    </xf>
    <xf numFmtId="0" fontId="2" fillId="10" borderId="28" xfId="0" applyFont="1" applyFill="1" applyBorder="1" applyProtection="1">
      <protection hidden="1"/>
    </xf>
    <xf numFmtId="0" fontId="2" fillId="10" borderId="0" xfId="0" applyFont="1" applyFill="1" applyProtection="1">
      <protection hidden="1"/>
    </xf>
    <xf numFmtId="0" fontId="7" fillId="11" borderId="31" xfId="0" applyFont="1" applyFill="1" applyBorder="1" applyProtection="1">
      <protection hidden="1"/>
    </xf>
    <xf numFmtId="0" fontId="7" fillId="11" borderId="32" xfId="0" applyFont="1" applyFill="1" applyBorder="1" applyProtection="1">
      <protection hidden="1"/>
    </xf>
    <xf numFmtId="0" fontId="0" fillId="10" borderId="0" xfId="0" applyFill="1" applyBorder="1" applyAlignment="1" applyProtection="1">
      <alignment horizontal="right"/>
      <protection hidden="1"/>
    </xf>
    <xf numFmtId="0" fontId="7" fillId="11" borderId="30" xfId="0" applyFont="1" applyFill="1" applyBorder="1" applyAlignment="1" applyProtection="1">
      <alignment wrapText="1"/>
      <protection hidden="1"/>
    </xf>
    <xf numFmtId="164" fontId="6" fillId="5" borderId="33" xfId="0" applyNumberFormat="1" applyFont="1" applyFill="1" applyBorder="1" applyProtection="1">
      <protection hidden="1"/>
    </xf>
    <xf numFmtId="164" fontId="13" fillId="5" borderId="34" xfId="0" applyNumberFormat="1" applyFont="1" applyFill="1" applyBorder="1" applyProtection="1">
      <protection hidden="1"/>
    </xf>
    <xf numFmtId="0" fontId="13" fillId="5" borderId="34" xfId="0" applyFont="1" applyFill="1" applyBorder="1" applyProtection="1">
      <protection hidden="1"/>
    </xf>
    <xf numFmtId="164" fontId="13" fillId="5" borderId="35" xfId="0" applyNumberFormat="1" applyFont="1" applyFill="1" applyBorder="1" applyProtection="1">
      <protection hidden="1"/>
    </xf>
    <xf numFmtId="2" fontId="4" fillId="10" borderId="5" xfId="0" applyNumberFormat="1" applyFont="1" applyFill="1" applyBorder="1" applyProtection="1">
      <protection hidden="1"/>
    </xf>
    <xf numFmtId="0" fontId="4" fillId="10" borderId="5" xfId="0" applyFont="1" applyFill="1" applyBorder="1" applyProtection="1">
      <protection hidden="1"/>
    </xf>
    <xf numFmtId="2" fontId="0" fillId="0" borderId="0" xfId="0" applyNumberFormat="1" applyProtection="1">
      <protection hidden="1"/>
    </xf>
    <xf numFmtId="0" fontId="3" fillId="10" borderId="15" xfId="0" applyFont="1" applyFill="1" applyBorder="1" applyProtection="1">
      <protection hidden="1"/>
    </xf>
    <xf numFmtId="164" fontId="4" fillId="0" borderId="0" xfId="0" applyNumberFormat="1" applyFont="1" applyFill="1" applyBorder="1" applyProtection="1">
      <protection hidden="1"/>
    </xf>
    <xf numFmtId="164" fontId="4" fillId="0" borderId="0" xfId="0" applyNumberFormat="1" applyFont="1" applyFill="1" applyProtection="1">
      <protection hidden="1"/>
    </xf>
    <xf numFmtId="1" fontId="4" fillId="0" borderId="0" xfId="0" applyNumberFormat="1" applyFont="1"/>
    <xf numFmtId="0" fontId="4" fillId="0" borderId="0" xfId="0" applyFont="1" applyFill="1" applyBorder="1" applyProtection="1">
      <protection hidden="1"/>
    </xf>
    <xf numFmtId="0" fontId="4" fillId="0" borderId="0" xfId="0" applyFont="1" applyFill="1" applyBorder="1" applyProtection="1">
      <protection locked="0" hidden="1"/>
    </xf>
    <xf numFmtId="0" fontId="7" fillId="8" borderId="6" xfId="0" applyFont="1" applyFill="1" applyBorder="1" applyProtection="1">
      <protection hidden="1"/>
    </xf>
    <xf numFmtId="0" fontId="7" fillId="8" borderId="37" xfId="0" applyFont="1" applyFill="1" applyBorder="1" applyProtection="1">
      <protection hidden="1"/>
    </xf>
    <xf numFmtId="0" fontId="7" fillId="8" borderId="38" xfId="0" applyFont="1" applyFill="1" applyBorder="1" applyProtection="1">
      <protection hidden="1"/>
    </xf>
    <xf numFmtId="0" fontId="7" fillId="8" borderId="39" xfId="0" applyFont="1" applyFill="1" applyBorder="1" applyProtection="1">
      <protection hidden="1"/>
    </xf>
    <xf numFmtId="0" fontId="7" fillId="8" borderId="40" xfId="0" applyFont="1" applyFill="1" applyBorder="1" applyProtection="1">
      <protection hidden="1"/>
    </xf>
    <xf numFmtId="0" fontId="3" fillId="10" borderId="17" xfId="0" applyFont="1" applyFill="1" applyBorder="1" applyProtection="1">
      <protection hidden="1"/>
    </xf>
    <xf numFmtId="164" fontId="0" fillId="0" borderId="0" xfId="0" applyNumberFormat="1" applyProtection="1">
      <protection hidden="1"/>
    </xf>
    <xf numFmtId="0" fontId="0" fillId="10" borderId="0" xfId="0" applyFill="1" applyBorder="1" applyAlignment="1" applyProtection="1">
      <alignment horizontal="left"/>
      <protection hidden="1"/>
    </xf>
    <xf numFmtId="0" fontId="0" fillId="10" borderId="12" xfId="0" applyFill="1" applyBorder="1" applyAlignment="1" applyProtection="1">
      <alignment horizontal="right"/>
      <protection hidden="1"/>
    </xf>
    <xf numFmtId="0" fontId="4" fillId="10" borderId="5" xfId="0" applyFont="1" applyFill="1" applyBorder="1" applyProtection="1">
      <protection locked="0" hidden="1"/>
    </xf>
    <xf numFmtId="0" fontId="7" fillId="8" borderId="6" xfId="0" applyFont="1" applyFill="1" applyBorder="1" applyAlignment="1" applyProtection="1">
      <alignment horizontal="center"/>
      <protection hidden="1"/>
    </xf>
    <xf numFmtId="1" fontId="0" fillId="10" borderId="5" xfId="0" applyNumberFormat="1" applyFill="1" applyBorder="1" applyProtection="1">
      <protection hidden="1"/>
    </xf>
    <xf numFmtId="0" fontId="17" fillId="8" borderId="36" xfId="0" applyFont="1" applyFill="1" applyBorder="1" applyProtection="1">
      <protection hidden="1"/>
    </xf>
    <xf numFmtId="0" fontId="0" fillId="8" borderId="36" xfId="0" applyFill="1" applyBorder="1" applyProtection="1">
      <protection hidden="1"/>
    </xf>
    <xf numFmtId="0" fontId="17" fillId="8" borderId="37" xfId="0" applyFont="1" applyFill="1" applyBorder="1" applyProtection="1">
      <protection hidden="1"/>
    </xf>
    <xf numFmtId="0" fontId="7" fillId="8" borderId="38" xfId="0" applyFont="1" applyFill="1" applyBorder="1" applyAlignment="1" applyProtection="1">
      <alignment horizontal="center"/>
      <protection hidden="1"/>
    </xf>
    <xf numFmtId="0" fontId="0" fillId="10" borderId="42" xfId="0" applyFill="1" applyBorder="1" applyProtection="1">
      <protection hidden="1"/>
    </xf>
    <xf numFmtId="0" fontId="1" fillId="8" borderId="43" xfId="0" applyFont="1" applyFill="1" applyBorder="1" applyProtection="1">
      <protection hidden="1"/>
    </xf>
    <xf numFmtId="0" fontId="0" fillId="10" borderId="44" xfId="0" applyFill="1" applyBorder="1" applyProtection="1">
      <protection hidden="1"/>
    </xf>
    <xf numFmtId="0" fontId="0" fillId="10" borderId="45" xfId="0" applyFill="1" applyBorder="1" applyProtection="1">
      <protection hidden="1"/>
    </xf>
    <xf numFmtId="2" fontId="5" fillId="10" borderId="38" xfId="0" applyNumberFormat="1" applyFont="1" applyFill="1" applyBorder="1" applyProtection="1">
      <protection hidden="1"/>
    </xf>
    <xf numFmtId="2" fontId="5" fillId="10" borderId="41" xfId="0" applyNumberFormat="1" applyFont="1" applyFill="1" applyBorder="1" applyProtection="1">
      <protection hidden="1"/>
    </xf>
    <xf numFmtId="2" fontId="5" fillId="10" borderId="44" xfId="0" applyNumberFormat="1" applyFont="1" applyFill="1" applyBorder="1" applyProtection="1">
      <protection hidden="1"/>
    </xf>
    <xf numFmtId="165" fontId="6" fillId="10" borderId="44" xfId="1" applyNumberFormat="1" applyFont="1" applyFill="1" applyBorder="1" applyProtection="1">
      <protection hidden="1"/>
    </xf>
    <xf numFmtId="165" fontId="6" fillId="10" borderId="45" xfId="1" applyNumberFormat="1" applyFont="1" applyFill="1" applyBorder="1" applyProtection="1">
      <protection hidden="1"/>
    </xf>
    <xf numFmtId="0" fontId="9" fillId="10" borderId="0" xfId="0" applyFont="1" applyFill="1" applyBorder="1" applyProtection="1">
      <protection hidden="1"/>
    </xf>
    <xf numFmtId="0" fontId="7" fillId="8" borderId="46" xfId="0" applyFont="1" applyFill="1" applyBorder="1" applyAlignment="1" applyProtection="1">
      <alignment horizontal="center"/>
      <protection hidden="1"/>
    </xf>
    <xf numFmtId="2" fontId="4" fillId="10" borderId="42" xfId="0" applyNumberFormat="1" applyFont="1" applyFill="1" applyBorder="1" applyProtection="1">
      <protection hidden="1"/>
    </xf>
    <xf numFmtId="2" fontId="4" fillId="10" borderId="44" xfId="0" applyNumberFormat="1" applyFont="1" applyFill="1" applyBorder="1" applyProtection="1">
      <protection hidden="1"/>
    </xf>
    <xf numFmtId="2" fontId="4" fillId="10" borderId="45" xfId="0" applyNumberFormat="1" applyFont="1" applyFill="1" applyBorder="1" applyProtection="1">
      <protection hidden="1"/>
    </xf>
    <xf numFmtId="164" fontId="0" fillId="10" borderId="42" xfId="0" applyNumberFormat="1" applyFill="1" applyBorder="1" applyProtection="1">
      <protection hidden="1"/>
    </xf>
    <xf numFmtId="2" fontId="0" fillId="10" borderId="44" xfId="0" applyNumberFormat="1" applyFill="1" applyBorder="1" applyProtection="1">
      <protection hidden="1"/>
    </xf>
    <xf numFmtId="2" fontId="0" fillId="10" borderId="45" xfId="0" applyNumberFormat="1" applyFill="1" applyBorder="1" applyProtection="1">
      <protection hidden="1"/>
    </xf>
    <xf numFmtId="2" fontId="5" fillId="10" borderId="49" xfId="0" applyNumberFormat="1" applyFont="1" applyFill="1" applyBorder="1" applyProtection="1">
      <protection hidden="1"/>
    </xf>
    <xf numFmtId="165" fontId="6" fillId="10" borderId="50" xfId="1" applyNumberFormat="1" applyFont="1" applyFill="1" applyBorder="1" applyProtection="1">
      <protection hidden="1"/>
    </xf>
    <xf numFmtId="165" fontId="6" fillId="10" borderId="51" xfId="1" applyNumberFormat="1" applyFont="1" applyFill="1" applyBorder="1" applyProtection="1">
      <protection hidden="1"/>
    </xf>
    <xf numFmtId="0" fontId="7" fillId="8" borderId="31" xfId="0" applyFont="1" applyFill="1" applyBorder="1" applyProtection="1">
      <protection hidden="1"/>
    </xf>
    <xf numFmtId="0" fontId="7" fillId="8" borderId="31" xfId="0" applyFont="1" applyFill="1" applyBorder="1" applyAlignment="1" applyProtection="1">
      <alignment horizontal="center"/>
      <protection hidden="1"/>
    </xf>
    <xf numFmtId="0" fontId="7" fillId="8" borderId="32" xfId="0" applyFont="1" applyFill="1" applyBorder="1" applyAlignment="1" applyProtection="1">
      <alignment horizontal="center"/>
      <protection hidden="1"/>
    </xf>
    <xf numFmtId="0" fontId="7" fillId="12" borderId="19" xfId="0" applyFont="1" applyFill="1" applyBorder="1" applyProtection="1">
      <protection hidden="1"/>
    </xf>
    <xf numFmtId="0" fontId="18" fillId="12" borderId="20" xfId="0" applyFont="1" applyFill="1" applyBorder="1" applyProtection="1">
      <protection hidden="1"/>
    </xf>
    <xf numFmtId="0" fontId="0" fillId="12" borderId="20" xfId="0" applyFill="1" applyBorder="1" applyProtection="1">
      <protection hidden="1"/>
    </xf>
    <xf numFmtId="0" fontId="7" fillId="12" borderId="21" xfId="0" applyFont="1" applyFill="1" applyBorder="1" applyProtection="1">
      <protection hidden="1"/>
    </xf>
    <xf numFmtId="0" fontId="17" fillId="12" borderId="19" xfId="0" applyFont="1" applyFill="1" applyBorder="1" applyProtection="1">
      <protection hidden="1"/>
    </xf>
    <xf numFmtId="0" fontId="7" fillId="12" borderId="20" xfId="0" applyFont="1" applyFill="1" applyBorder="1" applyProtection="1">
      <protection hidden="1"/>
    </xf>
    <xf numFmtId="0" fontId="0" fillId="12" borderId="21" xfId="0" applyFill="1" applyBorder="1" applyProtection="1">
      <protection hidden="1"/>
    </xf>
    <xf numFmtId="0" fontId="2" fillId="2" borderId="1" xfId="0" applyFont="1" applyFill="1" applyBorder="1" applyProtection="1">
      <protection hidden="1"/>
    </xf>
    <xf numFmtId="0" fontId="0" fillId="13" borderId="0" xfId="0" applyFill="1" applyBorder="1" applyProtection="1">
      <protection hidden="1"/>
    </xf>
    <xf numFmtId="0" fontId="15" fillId="13" borderId="0" xfId="0" applyFont="1" applyFill="1" applyBorder="1" applyAlignment="1" applyProtection="1">
      <alignment horizontal="right"/>
      <protection hidden="1"/>
    </xf>
    <xf numFmtId="0" fontId="16" fillId="13" borderId="0" xfId="0" applyFont="1" applyFill="1" applyBorder="1" applyProtection="1">
      <protection hidden="1"/>
    </xf>
    <xf numFmtId="0" fontId="0" fillId="13" borderId="12" xfId="0" applyFill="1" applyBorder="1" applyProtection="1">
      <protection hidden="1"/>
    </xf>
    <xf numFmtId="0" fontId="0" fillId="13" borderId="12" xfId="0" applyFill="1" applyBorder="1" applyAlignment="1" applyProtection="1">
      <alignment horizontal="left"/>
      <protection hidden="1"/>
    </xf>
    <xf numFmtId="0" fontId="0" fillId="13" borderId="15" xfId="0" applyFill="1" applyBorder="1" applyProtection="1">
      <protection hidden="1"/>
    </xf>
    <xf numFmtId="0" fontId="0" fillId="13" borderId="16" xfId="0" applyFill="1" applyBorder="1" applyProtection="1">
      <protection hidden="1"/>
    </xf>
    <xf numFmtId="0" fontId="0" fillId="13" borderId="9" xfId="0" applyFill="1" applyBorder="1" applyProtection="1">
      <protection hidden="1"/>
    </xf>
    <xf numFmtId="0" fontId="0" fillId="13" borderId="0" xfId="0" applyFont="1" applyFill="1" applyBorder="1" applyProtection="1">
      <protection hidden="1"/>
    </xf>
    <xf numFmtId="0" fontId="6" fillId="13" borderId="0" xfId="0" applyFont="1" applyFill="1" applyBorder="1" applyProtection="1">
      <protection hidden="1"/>
    </xf>
    <xf numFmtId="0" fontId="0" fillId="13" borderId="13" xfId="0" applyFill="1" applyBorder="1" applyProtection="1">
      <protection hidden="1"/>
    </xf>
    <xf numFmtId="0" fontId="2" fillId="13" borderId="0" xfId="0" applyFont="1" applyFill="1" applyBorder="1" applyProtection="1">
      <protection hidden="1"/>
    </xf>
    <xf numFmtId="0" fontId="7" fillId="13" borderId="0" xfId="0" applyFont="1" applyFill="1" applyBorder="1" applyProtection="1">
      <protection hidden="1"/>
    </xf>
    <xf numFmtId="0" fontId="3" fillId="13" borderId="17" xfId="0" applyFont="1" applyFill="1" applyBorder="1" applyProtection="1">
      <protection locked="0" hidden="1"/>
    </xf>
    <xf numFmtId="0" fontId="3" fillId="13" borderId="0" xfId="0" applyFont="1" applyFill="1" applyBorder="1" applyProtection="1">
      <protection locked="0" hidden="1"/>
    </xf>
    <xf numFmtId="0" fontId="19" fillId="13" borderId="0" xfId="0" applyFont="1" applyFill="1" applyBorder="1" applyProtection="1">
      <protection locked="0" hidden="1"/>
    </xf>
    <xf numFmtId="0" fontId="0" fillId="13" borderId="10" xfId="0" applyFill="1" applyBorder="1" applyProtection="1">
      <protection hidden="1"/>
    </xf>
    <xf numFmtId="0" fontId="0" fillId="13" borderId="47" xfId="0" applyFill="1" applyBorder="1" applyProtection="1">
      <protection hidden="1"/>
    </xf>
    <xf numFmtId="0" fontId="0" fillId="13" borderId="18" xfId="0" applyFill="1" applyBorder="1" applyProtection="1">
      <protection hidden="1"/>
    </xf>
    <xf numFmtId="0" fontId="2" fillId="13" borderId="15" xfId="0" applyFont="1" applyFill="1" applyBorder="1" applyProtection="1">
      <protection hidden="1"/>
    </xf>
    <xf numFmtId="0" fontId="20" fillId="10" borderId="0" xfId="0" applyFont="1" applyFill="1" applyBorder="1" applyProtection="1">
      <protection hidden="1"/>
    </xf>
    <xf numFmtId="0" fontId="21" fillId="10" borderId="0" xfId="0" applyFont="1" applyFill="1" applyBorder="1" applyProtection="1">
      <protection hidden="1"/>
    </xf>
    <xf numFmtId="0" fontId="0" fillId="9" borderId="1" xfId="0" applyFill="1" applyBorder="1" applyProtection="1">
      <protection hidden="1"/>
    </xf>
    <xf numFmtId="0" fontId="2" fillId="9" borderId="7" xfId="0" applyFont="1" applyFill="1" applyBorder="1" applyProtection="1">
      <protection hidden="1"/>
    </xf>
    <xf numFmtId="1" fontId="4" fillId="9" borderId="7" xfId="1" applyNumberFormat="1" applyFont="1" applyFill="1" applyBorder="1" applyProtection="1">
      <protection hidden="1"/>
    </xf>
    <xf numFmtId="0" fontId="0" fillId="9" borderId="2" xfId="0" applyFill="1" applyBorder="1" applyProtection="1">
      <protection hidden="1"/>
    </xf>
    <xf numFmtId="164" fontId="4" fillId="0" borderId="0" xfId="0" applyNumberFormat="1" applyFont="1" applyProtection="1"/>
    <xf numFmtId="164" fontId="4" fillId="4" borderId="5" xfId="0" applyNumberFormat="1" applyFont="1" applyFill="1" applyBorder="1" applyProtection="1">
      <protection locked="0"/>
    </xf>
    <xf numFmtId="0" fontId="0" fillId="10" borderId="52" xfId="0" applyFill="1" applyBorder="1" applyProtection="1">
      <protection hidden="1"/>
    </xf>
    <xf numFmtId="0" fontId="0" fillId="0" borderId="53" xfId="0" applyBorder="1" applyProtection="1">
      <protection hidden="1"/>
    </xf>
    <xf numFmtId="0" fontId="0" fillId="0" borderId="52" xfId="0" applyBorder="1" applyProtection="1">
      <protection hidden="1"/>
    </xf>
    <xf numFmtId="0" fontId="0" fillId="10" borderId="54" xfId="0" applyFill="1" applyBorder="1" applyProtection="1">
      <protection hidden="1"/>
    </xf>
    <xf numFmtId="0" fontId="3" fillId="0" borderId="0" xfId="0" applyFont="1" applyBorder="1" applyProtection="1">
      <protection hidden="1"/>
    </xf>
    <xf numFmtId="0" fontId="0" fillId="0" borderId="0" xfId="0" applyFill="1" applyBorder="1" applyProtection="1">
      <protection hidden="1"/>
    </xf>
    <xf numFmtId="0" fontId="2" fillId="0" borderId="0" xfId="0" applyFont="1" applyFill="1" applyBorder="1" applyProtection="1">
      <protection hidden="1"/>
    </xf>
    <xf numFmtId="0" fontId="3" fillId="0" borderId="0" xfId="0" applyFont="1" applyFill="1" applyBorder="1"/>
    <xf numFmtId="0" fontId="14" fillId="0" borderId="0" xfId="0" applyFont="1" applyFill="1" applyBorder="1"/>
    <xf numFmtId="0" fontId="14" fillId="0" borderId="0" xfId="0" applyFont="1" applyFill="1" applyBorder="1" applyAlignment="1" applyProtection="1">
      <alignment wrapText="1"/>
      <protection hidden="1"/>
    </xf>
    <xf numFmtId="0" fontId="14" fillId="0" borderId="0" xfId="0" applyFont="1" applyFill="1" applyBorder="1" applyAlignment="1">
      <alignment wrapText="1"/>
    </xf>
    <xf numFmtId="0" fontId="3" fillId="0" borderId="0" xfId="0" applyFont="1" applyFill="1" applyBorder="1" applyAlignment="1">
      <alignment horizontal="left"/>
    </xf>
    <xf numFmtId="0" fontId="2" fillId="0" borderId="0" xfId="0" applyFont="1" applyFill="1" applyProtection="1">
      <protection hidden="1"/>
    </xf>
    <xf numFmtId="0" fontId="0" fillId="0" borderId="5" xfId="0" applyBorder="1" applyProtection="1">
      <protection hidden="1"/>
    </xf>
    <xf numFmtId="0" fontId="5" fillId="14" borderId="37" xfId="0" applyFont="1" applyFill="1" applyBorder="1" applyProtection="1">
      <protection hidden="1"/>
    </xf>
    <xf numFmtId="0" fontId="1" fillId="14" borderId="43" xfId="0" applyFont="1" applyFill="1" applyBorder="1" applyProtection="1">
      <protection hidden="1"/>
    </xf>
    <xf numFmtId="0" fontId="5" fillId="14" borderId="43" xfId="0" applyFont="1" applyFill="1" applyBorder="1" applyProtection="1">
      <protection hidden="1"/>
    </xf>
    <xf numFmtId="0" fontId="5" fillId="14" borderId="19" xfId="0" applyFont="1" applyFill="1" applyBorder="1" applyProtection="1">
      <protection hidden="1"/>
    </xf>
    <xf numFmtId="0" fontId="5" fillId="14" borderId="48" xfId="0" applyFont="1" applyFill="1" applyBorder="1" applyProtection="1">
      <protection hidden="1"/>
    </xf>
    <xf numFmtId="0" fontId="22" fillId="10" borderId="0" xfId="0" applyFont="1" applyFill="1" applyBorder="1" applyProtection="1">
      <protection hidden="1"/>
    </xf>
    <xf numFmtId="0" fontId="4" fillId="13" borderId="15" xfId="0" applyFont="1" applyFill="1" applyBorder="1" applyProtection="1">
      <protection hidden="1"/>
    </xf>
    <xf numFmtId="0" fontId="23" fillId="13" borderId="0" xfId="0" applyFont="1" applyFill="1" applyBorder="1" applyProtection="1">
      <protection hidden="1"/>
    </xf>
    <xf numFmtId="0" fontId="23" fillId="13" borderId="15" xfId="0" applyFont="1" applyFill="1" applyBorder="1" applyProtection="1">
      <protection hidden="1"/>
    </xf>
    <xf numFmtId="0" fontId="24" fillId="13" borderId="15" xfId="0" applyFont="1" applyFill="1" applyBorder="1" applyProtection="1">
      <protection hidden="1"/>
    </xf>
    <xf numFmtId="0" fontId="4" fillId="10" borderId="52" xfId="0" applyFont="1" applyFill="1" applyBorder="1" applyProtection="1">
      <protection hidden="1"/>
    </xf>
    <xf numFmtId="2" fontId="4" fillId="10" borderId="0" xfId="0" applyNumberFormat="1" applyFont="1" applyFill="1" applyBorder="1" applyProtection="1">
      <protection hidden="1"/>
    </xf>
    <xf numFmtId="0" fontId="4" fillId="10" borderId="53" xfId="0" applyFont="1" applyFill="1" applyBorder="1" applyProtection="1">
      <protection hidden="1"/>
    </xf>
    <xf numFmtId="0" fontId="4" fillId="10" borderId="55" xfId="0" applyFont="1" applyFill="1" applyBorder="1" applyProtection="1">
      <protection hidden="1"/>
    </xf>
    <xf numFmtId="0" fontId="4" fillId="13" borderId="0" xfId="0" applyFont="1" applyFill="1" applyBorder="1" applyProtection="1">
      <protection hidden="1"/>
    </xf>
    <xf numFmtId="164" fontId="4" fillId="13" borderId="0" xfId="0" applyNumberFormat="1" applyFont="1" applyFill="1" applyBorder="1" applyProtection="1">
      <protection hidden="1"/>
    </xf>
    <xf numFmtId="2" fontId="24" fillId="13" borderId="0" xfId="0" applyNumberFormat="1" applyFont="1" applyFill="1" applyBorder="1" applyProtection="1">
      <protection hidden="1"/>
    </xf>
    <xf numFmtId="0" fontId="24" fillId="13" borderId="0" xfId="0" applyFont="1" applyFill="1" applyBorder="1" applyProtection="1">
      <protection hidden="1"/>
    </xf>
    <xf numFmtId="164" fontId="2" fillId="13" borderId="0" xfId="0" applyNumberFormat="1" applyFont="1" applyFill="1" applyBorder="1" applyProtection="1">
      <protection hidden="1"/>
    </xf>
    <xf numFmtId="2" fontId="2" fillId="0" borderId="0" xfId="0" applyNumberFormat="1" applyFont="1" applyFill="1" applyBorder="1" applyProtection="1">
      <protection hidden="1"/>
    </xf>
    <xf numFmtId="0" fontId="7" fillId="0" borderId="0" xfId="0" applyFont="1" applyFill="1" applyBorder="1" applyProtection="1">
      <protection hidden="1"/>
    </xf>
    <xf numFmtId="0" fontId="7" fillId="0" borderId="0" xfId="0" applyFont="1" applyFill="1" applyBorder="1" applyAlignment="1" applyProtection="1">
      <alignment wrapText="1"/>
      <protection hidden="1"/>
    </xf>
    <xf numFmtId="0" fontId="25" fillId="0" borderId="0" xfId="0" applyFont="1" applyFill="1" applyBorder="1" applyProtection="1">
      <protection hidden="1"/>
    </xf>
    <xf numFmtId="1" fontId="25" fillId="0" borderId="0" xfId="0" applyNumberFormat="1" applyFont="1" applyFill="1" applyBorder="1" applyProtection="1">
      <protection hidden="1"/>
    </xf>
    <xf numFmtId="164" fontId="2" fillId="0" borderId="0" xfId="0" applyNumberFormat="1" applyFont="1" applyFill="1" applyBorder="1" applyProtection="1">
      <protection hidden="1"/>
    </xf>
    <xf numFmtId="1" fontId="2" fillId="0" borderId="0" xfId="0" applyNumberFormat="1" applyFont="1" applyFill="1" applyBorder="1" applyProtection="1">
      <protection hidden="1"/>
    </xf>
    <xf numFmtId="2" fontId="3" fillId="10" borderId="0" xfId="0" applyNumberFormat="1" applyFont="1" applyFill="1" applyBorder="1" applyProtection="1">
      <protection hidden="1"/>
    </xf>
    <xf numFmtId="2" fontId="26" fillId="10" borderId="0" xfId="0" applyNumberFormat="1" applyFont="1" applyFill="1" applyBorder="1" applyProtection="1">
      <protection hidden="1"/>
    </xf>
    <xf numFmtId="0" fontId="2" fillId="0" borderId="0" xfId="0" applyFont="1" applyFill="1" applyBorder="1" applyProtection="1">
      <protection locked="0" hidden="1"/>
    </xf>
    <xf numFmtId="2" fontId="14" fillId="0" borderId="0" xfId="0" applyNumberFormat="1" applyFont="1" applyFill="1" applyBorder="1" applyAlignment="1" applyProtection="1">
      <alignment wrapText="1"/>
      <protection hidden="1"/>
    </xf>
    <xf numFmtId="0" fontId="28" fillId="0" borderId="0" xfId="0" applyFont="1" applyFill="1" applyBorder="1" applyProtection="1">
      <protection hidden="1"/>
    </xf>
    <xf numFmtId="1" fontId="28" fillId="0" borderId="0" xfId="0" applyNumberFormat="1" applyFont="1" applyFill="1" applyBorder="1" applyProtection="1">
      <protection hidden="1"/>
    </xf>
    <xf numFmtId="0" fontId="7" fillId="0" borderId="0" xfId="0" applyFont="1" applyFill="1" applyBorder="1" applyAlignment="1">
      <alignment horizontal="center" wrapText="1"/>
    </xf>
    <xf numFmtId="0" fontId="7" fillId="0" borderId="0" xfId="0" applyFont="1" applyFill="1" applyBorder="1" applyAlignment="1">
      <alignment wrapText="1"/>
    </xf>
    <xf numFmtId="0" fontId="2" fillId="0" borderId="0" xfId="0" applyFont="1" applyFill="1" applyBorder="1"/>
    <xf numFmtId="164" fontId="22" fillId="0" borderId="0" xfId="0" applyNumberFormat="1" applyFont="1" applyFill="1" applyBorder="1" applyProtection="1">
      <protection hidden="1"/>
    </xf>
    <xf numFmtId="0" fontId="22" fillId="0" borderId="0" xfId="0" applyFont="1" applyFill="1" applyBorder="1" applyProtection="1">
      <protection hidden="1"/>
    </xf>
    <xf numFmtId="0" fontId="2" fillId="0" borderId="0" xfId="0" applyFont="1" applyBorder="1" applyProtection="1">
      <protection hidden="1"/>
    </xf>
    <xf numFmtId="0" fontId="0" fillId="13" borderId="5" xfId="0" applyFont="1" applyFill="1" applyBorder="1" applyProtection="1">
      <protection locked="0" hidden="1"/>
    </xf>
    <xf numFmtId="0" fontId="0" fillId="0" borderId="0" xfId="0" applyBorder="1" applyProtection="1">
      <protection hidden="1"/>
    </xf>
    <xf numFmtId="0" fontId="17" fillId="8" borderId="56" xfId="0" applyFont="1" applyFill="1" applyBorder="1" applyProtection="1">
      <protection hidden="1"/>
    </xf>
    <xf numFmtId="0" fontId="1" fillId="8" borderId="14" xfId="0" applyFont="1" applyFill="1" applyBorder="1" applyProtection="1">
      <protection hidden="1"/>
    </xf>
    <xf numFmtId="0" fontId="1" fillId="8" borderId="57" xfId="0" applyFont="1" applyFill="1" applyBorder="1" applyProtection="1">
      <protection hidden="1"/>
    </xf>
    <xf numFmtId="0" fontId="18" fillId="12" borderId="9" xfId="0" applyFont="1" applyFill="1" applyBorder="1" applyProtection="1">
      <protection hidden="1"/>
    </xf>
    <xf numFmtId="0" fontId="0" fillId="12" borderId="9" xfId="0" applyFill="1" applyBorder="1" applyProtection="1">
      <protection hidden="1"/>
    </xf>
    <xf numFmtId="0" fontId="7" fillId="12" borderId="9" xfId="0" applyFont="1" applyFill="1" applyBorder="1" applyProtection="1">
      <protection hidden="1"/>
    </xf>
    <xf numFmtId="0" fontId="7" fillId="12" borderId="10" xfId="0" applyFont="1" applyFill="1" applyBorder="1" applyProtection="1">
      <protection hidden="1"/>
    </xf>
    <xf numFmtId="0" fontId="0" fillId="10" borderId="11" xfId="0" applyFill="1" applyBorder="1" applyProtection="1">
      <protection hidden="1"/>
    </xf>
    <xf numFmtId="0" fontId="0" fillId="10" borderId="43" xfId="0" applyFill="1" applyBorder="1" applyProtection="1">
      <protection hidden="1"/>
    </xf>
    <xf numFmtId="0" fontId="7" fillId="8" borderId="38" xfId="0" applyFont="1" applyFill="1" applyBorder="1" applyAlignment="1" applyProtection="1">
      <alignment horizontal="left"/>
      <protection hidden="1"/>
    </xf>
    <xf numFmtId="0" fontId="7" fillId="8" borderId="41" xfId="0" applyFont="1" applyFill="1" applyBorder="1" applyAlignment="1" applyProtection="1">
      <alignment horizontal="left"/>
      <protection hidden="1"/>
    </xf>
    <xf numFmtId="9" fontId="29" fillId="9" borderId="2" xfId="0" applyNumberFormat="1" applyFont="1" applyFill="1" applyBorder="1" applyAlignment="1" applyProtection="1">
      <alignment horizontal="center"/>
      <protection hidden="1"/>
    </xf>
    <xf numFmtId="1" fontId="29" fillId="9" borderId="2" xfId="1" applyNumberFormat="1" applyFont="1" applyFill="1" applyBorder="1" applyAlignment="1" applyProtection="1">
      <alignment horizontal="center"/>
      <protection hidden="1"/>
    </xf>
    <xf numFmtId="14" fontId="0" fillId="0" borderId="0" xfId="0" applyNumberFormat="1"/>
    <xf numFmtId="14" fontId="0" fillId="0" borderId="0" xfId="0" applyNumberFormat="1" applyProtection="1">
      <protection hidden="1"/>
    </xf>
    <xf numFmtId="164" fontId="4" fillId="10" borderId="44" xfId="0" applyNumberFormat="1" applyFont="1" applyFill="1" applyBorder="1" applyProtection="1">
      <protection hidden="1"/>
    </xf>
    <xf numFmtId="164" fontId="2" fillId="13" borderId="15" xfId="0" applyNumberFormat="1" applyFont="1" applyFill="1" applyBorder="1" applyProtection="1">
      <protection hidden="1"/>
    </xf>
    <xf numFmtId="164" fontId="0" fillId="10" borderId="44" xfId="0" applyNumberFormat="1" applyFill="1" applyBorder="1" applyProtection="1">
      <protection hidden="1"/>
    </xf>
    <xf numFmtId="0" fontId="0" fillId="10" borderId="1" xfId="0" applyFill="1" applyBorder="1" applyProtection="1">
      <protection hidden="1"/>
    </xf>
    <xf numFmtId="0" fontId="7" fillId="8" borderId="41" xfId="0" applyFont="1" applyFill="1" applyBorder="1" applyAlignment="1" applyProtection="1">
      <alignment horizontal="center"/>
      <protection hidden="1"/>
    </xf>
    <xf numFmtId="164" fontId="4" fillId="10" borderId="42" xfId="0" applyNumberFormat="1" applyFont="1" applyFill="1" applyBorder="1" applyProtection="1">
      <protection hidden="1"/>
    </xf>
    <xf numFmtId="0" fontId="0" fillId="10" borderId="59" xfId="0" applyFill="1" applyBorder="1" applyProtection="1">
      <protection hidden="1"/>
    </xf>
    <xf numFmtId="0" fontId="18" fillId="12" borderId="10" xfId="0" applyFont="1" applyFill="1" applyBorder="1" applyProtection="1">
      <protection hidden="1"/>
    </xf>
    <xf numFmtId="0" fontId="7" fillId="12" borderId="47" xfId="0" applyFont="1" applyFill="1" applyBorder="1" applyProtection="1">
      <protection hidden="1"/>
    </xf>
    <xf numFmtId="0" fontId="7" fillId="8" borderId="39" xfId="0" applyFont="1" applyFill="1" applyBorder="1" applyAlignment="1" applyProtection="1">
      <alignment horizontal="center"/>
      <protection hidden="1"/>
    </xf>
    <xf numFmtId="1" fontId="0" fillId="10" borderId="44" xfId="0" applyNumberFormat="1" applyFill="1" applyBorder="1" applyProtection="1">
      <protection hidden="1"/>
    </xf>
    <xf numFmtId="164" fontId="0" fillId="10" borderId="1" xfId="0" applyNumberFormat="1" applyFill="1" applyBorder="1" applyProtection="1">
      <protection hidden="1"/>
    </xf>
    <xf numFmtId="2" fontId="0" fillId="10" borderId="59" xfId="0" applyNumberFormat="1" applyFill="1" applyBorder="1" applyProtection="1">
      <protection hidden="1"/>
    </xf>
    <xf numFmtId="2" fontId="0" fillId="10" borderId="42" xfId="0" applyNumberFormat="1" applyFill="1" applyBorder="1" applyProtection="1">
      <protection hidden="1"/>
    </xf>
    <xf numFmtId="164" fontId="4" fillId="13" borderId="58" xfId="0" applyNumberFormat="1" applyFont="1" applyFill="1" applyBorder="1" applyProtection="1">
      <protection hidden="1"/>
    </xf>
    <xf numFmtId="164" fontId="2" fillId="13" borderId="4" xfId="0" applyNumberFormat="1" applyFont="1" applyFill="1" applyBorder="1" applyProtection="1">
      <protection hidden="1"/>
    </xf>
    <xf numFmtId="0" fontId="0" fillId="13" borderId="5" xfId="0" applyFill="1" applyBorder="1" applyAlignment="1" applyProtection="1">
      <alignment horizontal="center"/>
      <protection hidden="1"/>
    </xf>
    <xf numFmtId="0" fontId="4" fillId="13" borderId="1" xfId="0" applyFont="1" applyFill="1" applyBorder="1" applyProtection="1">
      <protection hidden="1"/>
    </xf>
    <xf numFmtId="0" fontId="4" fillId="13" borderId="2" xfId="0" applyFont="1" applyFill="1" applyBorder="1" applyProtection="1">
      <protection hidden="1"/>
    </xf>
    <xf numFmtId="0" fontId="2" fillId="13" borderId="5" xfId="0" applyFont="1" applyFill="1" applyBorder="1" applyAlignment="1" applyProtection="1">
      <alignment horizontal="center"/>
      <protection hidden="1"/>
    </xf>
    <xf numFmtId="9" fontId="4" fillId="10" borderId="15" xfId="1" applyFont="1" applyFill="1" applyBorder="1" applyProtection="1">
      <protection hidden="1"/>
    </xf>
    <xf numFmtId="0" fontId="0" fillId="0" borderId="15" xfId="0" applyBorder="1" applyProtection="1">
      <protection hidden="1"/>
    </xf>
    <xf numFmtId="0" fontId="0" fillId="2" borderId="2" xfId="0" applyFill="1" applyBorder="1" applyProtection="1">
      <protection hidden="1"/>
    </xf>
    <xf numFmtId="0" fontId="2" fillId="10" borderId="5" xfId="0" applyFont="1" applyFill="1" applyBorder="1" applyProtection="1">
      <protection hidden="1"/>
    </xf>
    <xf numFmtId="1" fontId="7" fillId="13" borderId="0" xfId="0" applyNumberFormat="1" applyFont="1" applyFill="1" applyBorder="1" applyAlignment="1" applyProtection="1">
      <alignment horizontal="left"/>
      <protection hidden="1"/>
    </xf>
    <xf numFmtId="0" fontId="0" fillId="2" borderId="47" xfId="0" applyFill="1" applyBorder="1" applyProtection="1">
      <protection hidden="1"/>
    </xf>
    <xf numFmtId="0" fontId="0" fillId="2" borderId="9" xfId="0" applyFill="1" applyBorder="1" applyProtection="1">
      <protection hidden="1"/>
    </xf>
    <xf numFmtId="0" fontId="21" fillId="2" borderId="9" xfId="0" applyFont="1" applyFill="1" applyBorder="1" applyProtection="1">
      <protection hidden="1"/>
    </xf>
    <xf numFmtId="0" fontId="0" fillId="2" borderId="10" xfId="0" applyFill="1" applyBorder="1" applyProtection="1">
      <protection hidden="1"/>
    </xf>
    <xf numFmtId="0" fontId="20" fillId="2" borderId="18" xfId="0" applyFont="1" applyFill="1" applyBorder="1" applyProtection="1">
      <protection hidden="1"/>
    </xf>
    <xf numFmtId="0" fontId="20" fillId="2" borderId="15" xfId="0" applyFont="1" applyFill="1" applyBorder="1" applyProtection="1">
      <protection hidden="1"/>
    </xf>
    <xf numFmtId="0" fontId="0" fillId="2" borderId="15" xfId="0" applyFill="1" applyBorder="1" applyProtection="1">
      <protection hidden="1"/>
    </xf>
    <xf numFmtId="0" fontId="0" fillId="2" borderId="16" xfId="0" applyFill="1" applyBorder="1" applyProtection="1">
      <protection hidden="1"/>
    </xf>
    <xf numFmtId="0" fontId="3" fillId="0" borderId="0" xfId="0" applyFont="1" applyProtection="1">
      <protection hidden="1"/>
    </xf>
    <xf numFmtId="0" fontId="14" fillId="0" borderId="0" xfId="0" applyFont="1" applyFill="1" applyBorder="1" applyAlignment="1">
      <alignment horizontal="center" wrapText="1"/>
    </xf>
    <xf numFmtId="164" fontId="30" fillId="0" borderId="0" xfId="0" applyNumberFormat="1" applyFont="1" applyFill="1" applyBorder="1" applyProtection="1">
      <protection hidden="1"/>
    </xf>
    <xf numFmtId="0" fontId="30" fillId="0" borderId="0" xfId="0" applyFont="1" applyFill="1" applyBorder="1" applyProtection="1">
      <protection hidden="1"/>
    </xf>
    <xf numFmtId="1" fontId="3" fillId="0" borderId="0" xfId="0" applyNumberFormat="1" applyFont="1" applyFill="1" applyBorder="1" applyProtection="1">
      <protection hidden="1"/>
    </xf>
    <xf numFmtId="0" fontId="2" fillId="13" borderId="0" xfId="0" applyFont="1" applyFill="1" applyBorder="1" applyAlignment="1" applyProtection="1">
      <alignment horizontal="left"/>
      <protection hidden="1"/>
    </xf>
    <xf numFmtId="0" fontId="31" fillId="13" borderId="0" xfId="0" applyFont="1" applyFill="1" applyBorder="1" applyProtection="1">
      <protection hidden="1"/>
    </xf>
    <xf numFmtId="164" fontId="0" fillId="10" borderId="45" xfId="0" applyNumberFormat="1" applyFill="1" applyBorder="1" applyProtection="1">
      <protection hidden="1"/>
    </xf>
    <xf numFmtId="166" fontId="3" fillId="0" borderId="0" xfId="0" applyNumberFormat="1" applyFont="1" applyFill="1" applyBorder="1" applyProtection="1">
      <protection hidden="1"/>
    </xf>
    <xf numFmtId="14" fontId="3" fillId="0" borderId="0" xfId="0" applyNumberFormat="1" applyFont="1" applyProtection="1">
      <protection hidden="1"/>
    </xf>
    <xf numFmtId="14" fontId="3" fillId="0" borderId="0" xfId="0" applyNumberFormat="1" applyFont="1" applyFill="1" applyBorder="1" applyProtection="1">
      <protection hidden="1"/>
    </xf>
    <xf numFmtId="0" fontId="3" fillId="0" borderId="0" xfId="0" applyFont="1" applyFill="1" applyBorder="1" applyProtection="1">
      <protection locked="0" hidden="1"/>
    </xf>
    <xf numFmtId="0" fontId="3" fillId="0" borderId="0" xfId="0" applyFont="1" applyProtection="1">
      <protection locked="0" hidden="1"/>
    </xf>
    <xf numFmtId="0" fontId="0" fillId="9" borderId="7" xfId="0" applyFill="1" applyBorder="1" applyProtection="1">
      <protection hidden="1"/>
    </xf>
    <xf numFmtId="0" fontId="0" fillId="9" borderId="3" xfId="0" applyFill="1" applyBorder="1" applyProtection="1">
      <protection hidden="1"/>
    </xf>
    <xf numFmtId="0" fontId="0" fillId="9" borderId="4" xfId="0" applyFill="1" applyBorder="1" applyProtection="1">
      <protection hidden="1"/>
    </xf>
    <xf numFmtId="0" fontId="2" fillId="2" borderId="17" xfId="0" applyFont="1" applyFill="1" applyBorder="1" applyProtection="1">
      <protection hidden="1"/>
    </xf>
    <xf numFmtId="0" fontId="2" fillId="2" borderId="3" xfId="0" applyFont="1" applyFill="1" applyBorder="1" applyProtection="1">
      <protection hidden="1"/>
    </xf>
    <xf numFmtId="1" fontId="32" fillId="9" borderId="7" xfId="0" applyNumberFormat="1" applyFont="1" applyFill="1" applyBorder="1" applyProtection="1">
      <protection hidden="1"/>
    </xf>
    <xf numFmtId="0" fontId="0" fillId="15" borderId="5" xfId="0" applyFill="1" applyBorder="1"/>
    <xf numFmtId="164" fontId="0" fillId="15" borderId="5" xfId="0" applyNumberFormat="1" applyFill="1" applyBorder="1"/>
    <xf numFmtId="164" fontId="0" fillId="15" borderId="60" xfId="0" applyNumberFormat="1" applyFill="1" applyBorder="1"/>
    <xf numFmtId="0" fontId="0" fillId="10" borderId="0" xfId="0" applyFill="1"/>
    <xf numFmtId="0" fontId="0" fillId="10" borderId="0" xfId="0" applyFill="1" applyBorder="1"/>
    <xf numFmtId="0" fontId="0" fillId="0" borderId="0" xfId="0" applyBorder="1"/>
    <xf numFmtId="0" fontId="0" fillId="10" borderId="61" xfId="0" applyFill="1" applyBorder="1"/>
    <xf numFmtId="0" fontId="0" fillId="10" borderId="62" xfId="0" applyFill="1" applyBorder="1"/>
    <xf numFmtId="0" fontId="0" fillId="10" borderId="63" xfId="0" applyFill="1" applyBorder="1"/>
    <xf numFmtId="0" fontId="0" fillId="10" borderId="64" xfId="0" applyFill="1" applyBorder="1"/>
    <xf numFmtId="0" fontId="0" fillId="10" borderId="52" xfId="0" applyFill="1" applyBorder="1"/>
    <xf numFmtId="0" fontId="7" fillId="10" borderId="52" xfId="0" applyFont="1" applyFill="1" applyBorder="1"/>
    <xf numFmtId="0" fontId="0" fillId="0" borderId="54" xfId="0" applyBorder="1"/>
    <xf numFmtId="0" fontId="0" fillId="0" borderId="53" xfId="0" applyBorder="1"/>
    <xf numFmtId="0" fontId="0" fillId="10" borderId="53" xfId="0" applyFill="1" applyBorder="1"/>
    <xf numFmtId="0" fontId="0" fillId="10" borderId="55" xfId="0" applyFill="1" applyBorder="1"/>
    <xf numFmtId="0" fontId="0" fillId="16" borderId="47" xfId="0" applyFill="1" applyBorder="1"/>
    <xf numFmtId="0" fontId="0" fillId="16" borderId="9" xfId="0" applyFill="1" applyBorder="1"/>
    <xf numFmtId="0" fontId="0" fillId="16" borderId="10" xfId="0" applyFill="1" applyBorder="1"/>
    <xf numFmtId="0" fontId="0" fillId="16" borderId="13" xfId="0" applyFill="1" applyBorder="1"/>
    <xf numFmtId="0" fontId="0" fillId="16" borderId="18" xfId="0" applyFill="1" applyBorder="1"/>
    <xf numFmtId="0" fontId="0" fillId="16" borderId="0" xfId="0" applyFill="1" applyBorder="1"/>
    <xf numFmtId="0" fontId="0" fillId="16" borderId="15" xfId="0" applyFill="1" applyBorder="1"/>
    <xf numFmtId="0" fontId="0" fillId="16" borderId="16" xfId="0" applyFill="1" applyBorder="1"/>
    <xf numFmtId="0" fontId="0" fillId="16" borderId="12" xfId="0" applyFill="1" applyBorder="1"/>
    <xf numFmtId="0" fontId="2" fillId="16" borderId="0" xfId="0" applyFont="1" applyFill="1" applyBorder="1" applyProtection="1">
      <protection hidden="1"/>
    </xf>
    <xf numFmtId="0" fontId="32" fillId="10" borderId="0" xfId="0" applyFont="1" applyFill="1" applyBorder="1" applyProtection="1">
      <protection hidden="1"/>
    </xf>
    <xf numFmtId="0" fontId="0" fillId="2" borderId="65" xfId="0" applyFill="1" applyBorder="1" applyProtection="1">
      <protection hidden="1"/>
    </xf>
    <xf numFmtId="0" fontId="21" fillId="2" borderId="66" xfId="0" applyFont="1" applyFill="1" applyBorder="1" applyProtection="1">
      <protection hidden="1"/>
    </xf>
    <xf numFmtId="0" fontId="0" fillId="2" borderId="66" xfId="0" applyFill="1" applyBorder="1" applyProtection="1">
      <protection hidden="1"/>
    </xf>
    <xf numFmtId="0" fontId="0" fillId="2" borderId="67" xfId="0" applyFill="1" applyBorder="1" applyProtection="1">
      <protection hidden="1"/>
    </xf>
    <xf numFmtId="0" fontId="3" fillId="0" borderId="0" xfId="0" applyFont="1"/>
    <xf numFmtId="164" fontId="3" fillId="0" borderId="0" xfId="0" applyNumberFormat="1" applyFont="1"/>
    <xf numFmtId="0" fontId="7" fillId="10" borderId="0" xfId="0" applyFont="1" applyFill="1" applyBorder="1"/>
    <xf numFmtId="0" fontId="17" fillId="13" borderId="0" xfId="0" applyFont="1" applyFill="1" applyBorder="1" applyProtection="1">
      <protection hidden="1"/>
    </xf>
    <xf numFmtId="0" fontId="22" fillId="13" borderId="0" xfId="0" applyFont="1" applyFill="1" applyBorder="1" applyProtection="1">
      <protection hidden="1"/>
    </xf>
    <xf numFmtId="0" fontId="0" fillId="0" borderId="0" xfId="0" applyBorder="1" applyProtection="1">
      <protection locked="0"/>
    </xf>
    <xf numFmtId="0" fontId="34" fillId="10" borderId="0" xfId="0" applyFont="1" applyFill="1" applyBorder="1" applyProtection="1">
      <protection hidden="1"/>
    </xf>
    <xf numFmtId="0" fontId="33" fillId="10" borderId="0" xfId="0" applyFont="1" applyFill="1" applyBorder="1" applyProtection="1">
      <protection hidden="1"/>
    </xf>
    <xf numFmtId="0" fontId="35" fillId="10" borderId="0" xfId="0" applyFont="1" applyFill="1" applyBorder="1" applyProtection="1">
      <protection hidden="1"/>
    </xf>
    <xf numFmtId="0" fontId="36" fillId="10" borderId="0" xfId="0" applyFont="1" applyFill="1" applyBorder="1" applyProtection="1">
      <protection hidden="1"/>
    </xf>
    <xf numFmtId="0" fontId="2" fillId="0" borderId="0" xfId="0" applyFont="1"/>
    <xf numFmtId="2" fontId="3" fillId="0" borderId="0" xfId="0" applyNumberFormat="1" applyFont="1" applyFill="1" applyBorder="1" applyProtection="1">
      <protection hidden="1"/>
    </xf>
    <xf numFmtId="2" fontId="26" fillId="0" borderId="0" xfId="0" applyNumberFormat="1" applyFont="1" applyFill="1" applyBorder="1" applyProtection="1">
      <protection hidden="1"/>
    </xf>
    <xf numFmtId="164" fontId="3" fillId="0" borderId="0" xfId="0" applyNumberFormat="1" applyFont="1" applyFill="1" applyBorder="1"/>
  </cellXfs>
  <cellStyles count="2">
    <cellStyle name="Κανονικό" xfId="0" builtinId="0"/>
    <cellStyle name="Ποσοστό" xfId="1" builtinId="5"/>
  </cellStyles>
  <dxfs count="0"/>
  <tableStyles count="0" defaultTableStyle="TableStyleMedium9" defaultPivotStyle="PivotStyleLight16"/>
  <colors>
    <mruColors>
      <color rgb="FF0033CC"/>
      <color rgb="FFFFCC00"/>
      <color rgb="FFECF2F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Drop" dropStyle="combo" dx="16" fmlaLink="$H$30" fmlaRange="$O$68:$O$108" noThreeD="1" sel="16" val="8"/>
</file>

<file path=xl/ctrlProps/ctrlProp10.xml><?xml version="1.0" encoding="utf-8"?>
<formControlPr xmlns="http://schemas.microsoft.com/office/spreadsheetml/2009/9/main" objectType="Drop" dropLines="2" dropStyle="combo" dx="16" fmlaLink="$V$87" fmlaRange="$V$84:$V$85" noThreeD="1" sel="2" val="0"/>
</file>

<file path=xl/ctrlProps/ctrlProp11.xml><?xml version="1.0" encoding="utf-8"?>
<formControlPr xmlns="http://schemas.microsoft.com/office/spreadsheetml/2009/9/main" objectType="Drop" dropLines="2" dropStyle="combo" dx="16" fmlaLink="$V$87" fmlaRange="$V$84:$V$85" noThreeD="1" sel="2" val="0"/>
</file>

<file path=xl/ctrlProps/ctrlProp12.xml><?xml version="1.0" encoding="utf-8"?>
<formControlPr xmlns="http://schemas.microsoft.com/office/spreadsheetml/2009/9/main" objectType="Drop" dropLines="2" dropStyle="combo" dx="16" fmlaLink="$V$88" fmlaRange="$V$84:$V$85" noThreeD="1" sel="2" val="0"/>
</file>

<file path=xl/ctrlProps/ctrlProp13.xml><?xml version="1.0" encoding="utf-8"?>
<formControlPr xmlns="http://schemas.microsoft.com/office/spreadsheetml/2009/9/main" objectType="Drop" dropStyle="combo" dx="16" fmlaLink="$O$10" fmlaRange="$V$34:$V$37" noThreeD="1" sel="2" val="0"/>
</file>

<file path=xl/ctrlProps/ctrlProp14.xml><?xml version="1.0" encoding="utf-8"?>
<formControlPr xmlns="http://schemas.microsoft.com/office/spreadsheetml/2009/9/main" objectType="Drop" dropLines="13" dropStyle="combo" dx="16" fmlaLink="$O$8" fmlaRange="$T$34:$T$46" noThreeD="1" sel="1" val="0"/>
</file>

<file path=xl/ctrlProps/ctrlProp15.xml><?xml version="1.0" encoding="utf-8"?>
<formControlPr xmlns="http://schemas.microsoft.com/office/spreadsheetml/2009/9/main" objectType="Drop" dropLines="2" dropStyle="combo" dx="16" fmlaLink="$V$76" fmlaRange="$V$74:$V$75" noThreeD="1" sel="2" val="0"/>
</file>

<file path=xl/ctrlProps/ctrlProp16.xml><?xml version="1.0" encoding="utf-8"?>
<formControlPr xmlns="http://schemas.microsoft.com/office/spreadsheetml/2009/9/main" objectType="Drop" dropLines="2" dropStyle="combo" dx="16" fmlaLink="$X$76" fmlaRange="$X$74:$X$75" noThreeD="1" sel="2" val="0"/>
</file>

<file path=xl/ctrlProps/ctrlProp17.xml><?xml version="1.0" encoding="utf-8"?>
<formControlPr xmlns="http://schemas.microsoft.com/office/spreadsheetml/2009/9/main" objectType="Drop" dropLines="2" dropStyle="combo" dx="16" fmlaLink="$X$76" fmlaRange="$X$74:$X$75" noThreeD="1" sel="2" val="0"/>
</file>

<file path=xl/ctrlProps/ctrlProp18.xml><?xml version="1.0" encoding="utf-8"?>
<formControlPr xmlns="http://schemas.microsoft.com/office/spreadsheetml/2009/9/main" objectType="Drop" dropLines="2" dropStyle="combo" dx="16" fmlaLink="$V$76" fmlaRange="$V$74:$V$75" noThreeD="1" sel="2" val="0"/>
</file>

<file path=xl/ctrlProps/ctrlProp2.xml><?xml version="1.0" encoding="utf-8"?>
<formControlPr xmlns="http://schemas.microsoft.com/office/spreadsheetml/2009/9/main" objectType="Drop" dropStyle="combo" dx="16" fmlaLink="$U$75" fmlaRange="$U$69:$U$73" noThreeD="1" sel="1" val="0"/>
</file>

<file path=xl/ctrlProps/ctrlProp3.xml><?xml version="1.0" encoding="utf-8"?>
<formControlPr xmlns="http://schemas.microsoft.com/office/spreadsheetml/2009/9/main" objectType="Drop" dropStyle="combo" dx="16" fmlaLink="$H$24" fmlaRange="$D$58:$D$62" noThreeD="1" sel="3" val="0"/>
</file>

<file path=xl/ctrlProps/ctrlProp4.xml><?xml version="1.0" encoding="utf-8"?>
<formControlPr xmlns="http://schemas.microsoft.com/office/spreadsheetml/2009/9/main" objectType="Drop" dropStyle="combo" dx="16" fmlaLink="$H$29" fmlaRange="$V$69:$V$70" noThreeD="1" sel="2" val="0"/>
</file>

<file path=xl/ctrlProps/ctrlProp5.xml><?xml version="1.0" encoding="utf-8"?>
<formControlPr xmlns="http://schemas.microsoft.com/office/spreadsheetml/2009/9/main" objectType="Drop" dropStyle="combo" dx="16" fmlaLink="$U$83" fmlaRange="$U$77:$U$81" noThreeD="1" sel="1" val="0"/>
</file>

<file path=xl/ctrlProps/ctrlProp6.xml><?xml version="1.0" encoding="utf-8"?>
<formControlPr xmlns="http://schemas.microsoft.com/office/spreadsheetml/2009/9/main" objectType="Drop" dropLines="2" dropStyle="combo" dx="16" fmlaLink="$V$86" fmlaRange="$V$84:$V$85" noThreeD="1" sel="2" val="0"/>
</file>

<file path=xl/ctrlProps/ctrlProp7.xml><?xml version="1.0" encoding="utf-8"?>
<formControlPr xmlns="http://schemas.microsoft.com/office/spreadsheetml/2009/9/main" objectType="Drop" dropStyle="combo" dx="16" fmlaLink="$H$25" fmlaRange="$D$58:$D$62" noThreeD="1" sel="3" val="0"/>
</file>

<file path=xl/ctrlProps/ctrlProp8.xml><?xml version="1.0" encoding="utf-8"?>
<formControlPr xmlns="http://schemas.microsoft.com/office/spreadsheetml/2009/9/main" objectType="Drop" dropStyle="combo" dx="16" fmlaLink="$H$31" fmlaRange="$O$68:$O$108" noThreeD="1" sel="16" val="14"/>
</file>

<file path=xl/ctrlProps/ctrlProp9.xml><?xml version="1.0" encoding="utf-8"?>
<formControlPr xmlns="http://schemas.microsoft.com/office/spreadsheetml/2009/9/main" objectType="Drop" dropLines="5" dropStyle="combo" dx="16" fmlaLink="$H$26" fmlaRange="$D$66:$D$7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29</xdr:row>
          <xdr:rowOff>9525</xdr:rowOff>
        </xdr:from>
        <xdr:to>
          <xdr:col>7</xdr:col>
          <xdr:colOff>552450</xdr:colOff>
          <xdr:row>29</xdr:row>
          <xdr:rowOff>209550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0</xdr:rowOff>
        </xdr:from>
        <xdr:to>
          <xdr:col>7</xdr:col>
          <xdr:colOff>571500</xdr:colOff>
          <xdr:row>27</xdr:row>
          <xdr:rowOff>0</xdr:rowOff>
        </xdr:to>
        <xdr:sp macro="" textlink="">
          <xdr:nvSpPr>
            <xdr:cNvPr id="8194" name="Drop Down 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0</xdr:rowOff>
        </xdr:from>
        <xdr:to>
          <xdr:col>8</xdr:col>
          <xdr:colOff>571500</xdr:colOff>
          <xdr:row>24</xdr:row>
          <xdr:rowOff>0</xdr:rowOff>
        </xdr:to>
        <xdr:sp macro="" textlink="">
          <xdr:nvSpPr>
            <xdr:cNvPr id="8195" name="Drop Down 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0</xdr:rowOff>
        </xdr:from>
        <xdr:to>
          <xdr:col>8</xdr:col>
          <xdr:colOff>552450</xdr:colOff>
          <xdr:row>29</xdr:row>
          <xdr:rowOff>9525</xdr:rowOff>
        </xdr:to>
        <xdr:sp macro="" textlink="">
          <xdr:nvSpPr>
            <xdr:cNvPr id="8196" name="Drop Down 4"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0</xdr:rowOff>
        </xdr:from>
        <xdr:to>
          <xdr:col>7</xdr:col>
          <xdr:colOff>571500</xdr:colOff>
          <xdr:row>28</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35</xdr:row>
          <xdr:rowOff>0</xdr:rowOff>
        </xdr:from>
        <xdr:to>
          <xdr:col>14</xdr:col>
          <xdr:colOff>571500</xdr:colOff>
          <xdr:row>36</xdr:row>
          <xdr:rowOff>9525</xdr:rowOff>
        </xdr:to>
        <xdr:sp macro="" textlink="">
          <xdr:nvSpPr>
            <xdr:cNvPr id="8198" name="Drop Down 6"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8</xdr:col>
          <xdr:colOff>571500</xdr:colOff>
          <xdr:row>25</xdr:row>
          <xdr:rowOff>0</xdr:rowOff>
        </xdr:to>
        <xdr:sp macro="" textlink="">
          <xdr:nvSpPr>
            <xdr:cNvPr id="8199" name="Drop Down 7"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xdr:row>
          <xdr:rowOff>9525</xdr:rowOff>
        </xdr:from>
        <xdr:to>
          <xdr:col>7</xdr:col>
          <xdr:colOff>552450</xdr:colOff>
          <xdr:row>30</xdr:row>
          <xdr:rowOff>209550</xdr:rowOff>
        </xdr:to>
        <xdr:sp macro="" textlink="">
          <xdr:nvSpPr>
            <xdr:cNvPr id="8204" name="Drop Down 12"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0</xdr:rowOff>
        </xdr:from>
        <xdr:to>
          <xdr:col>8</xdr:col>
          <xdr:colOff>571500</xdr:colOff>
          <xdr:row>25</xdr:row>
          <xdr:rowOff>200025</xdr:rowOff>
        </xdr:to>
        <xdr:sp macro="" textlink="">
          <xdr:nvSpPr>
            <xdr:cNvPr id="8208" name="Drop Down 16" hidden="1">
              <a:extLst>
                <a:ext uri="{63B3BB69-23CF-44E3-9099-C40C66FF867C}">
                  <a14:compatExt spid="_x0000_s8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36</xdr:row>
          <xdr:rowOff>0</xdr:rowOff>
        </xdr:from>
        <xdr:to>
          <xdr:col>14</xdr:col>
          <xdr:colOff>571500</xdr:colOff>
          <xdr:row>37</xdr:row>
          <xdr:rowOff>9525</xdr:rowOff>
        </xdr:to>
        <xdr:sp macro="" textlink="">
          <xdr:nvSpPr>
            <xdr:cNvPr id="8209" name="Drop Down 17" hidden="1">
              <a:extLst>
                <a:ext uri="{63B3BB69-23CF-44E3-9099-C40C66FF867C}">
                  <a14:compatExt spid="_x0000_s8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36</xdr:row>
          <xdr:rowOff>0</xdr:rowOff>
        </xdr:from>
        <xdr:to>
          <xdr:col>14</xdr:col>
          <xdr:colOff>571500</xdr:colOff>
          <xdr:row>37</xdr:row>
          <xdr:rowOff>9525</xdr:rowOff>
        </xdr:to>
        <xdr:sp macro="" textlink="">
          <xdr:nvSpPr>
            <xdr:cNvPr id="8210" name="Drop Down 18" hidden="1">
              <a:extLst>
                <a:ext uri="{63B3BB69-23CF-44E3-9099-C40C66FF867C}">
                  <a14:compatExt spid="_x0000_s8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37</xdr:row>
          <xdr:rowOff>0</xdr:rowOff>
        </xdr:from>
        <xdr:to>
          <xdr:col>14</xdr:col>
          <xdr:colOff>571500</xdr:colOff>
          <xdr:row>38</xdr:row>
          <xdr:rowOff>0</xdr:rowOff>
        </xdr:to>
        <xdr:sp macro="" textlink="">
          <xdr:nvSpPr>
            <xdr:cNvPr id="8211" name="Drop Down 19" hidden="1">
              <a:extLst>
                <a:ext uri="{63B3BB69-23CF-44E3-9099-C40C66FF867C}">
                  <a14:compatExt spid="_x0000_s8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9</xdr:row>
          <xdr:rowOff>0</xdr:rowOff>
        </xdr:from>
        <xdr:to>
          <xdr:col>16</xdr:col>
          <xdr:colOff>66675</xdr:colOff>
          <xdr:row>10</xdr:row>
          <xdr:rowOff>9525</xdr:rowOff>
        </xdr:to>
        <xdr:sp macro="" textlink="">
          <xdr:nvSpPr>
            <xdr:cNvPr id="73729" name="Drop Down 1" hidden="1">
              <a:extLst>
                <a:ext uri="{63B3BB69-23CF-44E3-9099-C40C66FF867C}">
                  <a14:compatExt spid="_x0000_s73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9525</xdr:rowOff>
        </xdr:from>
        <xdr:to>
          <xdr:col>16</xdr:col>
          <xdr:colOff>66675</xdr:colOff>
          <xdr:row>8</xdr:row>
          <xdr:rowOff>19050</xdr:rowOff>
        </xdr:to>
        <xdr:sp macro="" textlink="">
          <xdr:nvSpPr>
            <xdr:cNvPr id="73730" name="Drop Down 2" hidden="1">
              <a:extLst>
                <a:ext uri="{63B3BB69-23CF-44E3-9099-C40C66FF867C}">
                  <a14:compatExt spid="_x0000_s73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36</xdr:row>
          <xdr:rowOff>0</xdr:rowOff>
        </xdr:from>
        <xdr:to>
          <xdr:col>17</xdr:col>
          <xdr:colOff>571500</xdr:colOff>
          <xdr:row>37</xdr:row>
          <xdr:rowOff>28575</xdr:rowOff>
        </xdr:to>
        <xdr:sp macro="" textlink="">
          <xdr:nvSpPr>
            <xdr:cNvPr id="19462" name="Drop Down 6" hidden="1">
              <a:extLst>
                <a:ext uri="{63B3BB69-23CF-44E3-9099-C40C66FF867C}">
                  <a14:compatExt spid="_x0000_s19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36</xdr:row>
          <xdr:rowOff>0</xdr:rowOff>
        </xdr:from>
        <xdr:to>
          <xdr:col>17</xdr:col>
          <xdr:colOff>571500</xdr:colOff>
          <xdr:row>37</xdr:row>
          <xdr:rowOff>28575</xdr:rowOff>
        </xdr:to>
        <xdr:sp macro="" textlink="">
          <xdr:nvSpPr>
            <xdr:cNvPr id="20481" name="Drop Down 1" hidden="1">
              <a:extLst>
                <a:ext uri="{63B3BB69-23CF-44E3-9099-C40C66FF867C}">
                  <a14:compatExt spid="_x0000_s20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36</xdr:row>
          <xdr:rowOff>0</xdr:rowOff>
        </xdr:from>
        <xdr:to>
          <xdr:col>17</xdr:col>
          <xdr:colOff>571500</xdr:colOff>
          <xdr:row>37</xdr:row>
          <xdr:rowOff>28575</xdr:rowOff>
        </xdr:to>
        <xdr:sp macro="" textlink="">
          <xdr:nvSpPr>
            <xdr:cNvPr id="52225" name="Drop Down 1" hidden="1">
              <a:extLst>
                <a:ext uri="{63B3BB69-23CF-44E3-9099-C40C66FF867C}">
                  <a14:compatExt spid="_x0000_s52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36</xdr:row>
          <xdr:rowOff>0</xdr:rowOff>
        </xdr:from>
        <xdr:to>
          <xdr:col>17</xdr:col>
          <xdr:colOff>571500</xdr:colOff>
          <xdr:row>37</xdr:row>
          <xdr:rowOff>28575</xdr:rowOff>
        </xdr:to>
        <xdr:sp macro="" textlink="">
          <xdr:nvSpPr>
            <xdr:cNvPr id="75777" name="Drop Down 1" hidden="1">
              <a:extLst>
                <a:ext uri="{63B3BB69-23CF-44E3-9099-C40C66FF867C}">
                  <a14:compatExt spid="_x0000_s757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Φύλλο1"/>
  <dimension ref="A1:AL306"/>
  <sheetViews>
    <sheetView tabSelected="1" topLeftCell="A7" zoomScaleNormal="100" workbookViewId="0">
      <selection activeCell="L30" sqref="L30"/>
    </sheetView>
  </sheetViews>
  <sheetFormatPr defaultRowHeight="15" x14ac:dyDescent="0.25"/>
  <cols>
    <col min="1" max="1" width="3.85546875" style="2" customWidth="1"/>
    <col min="2" max="2" width="3.28515625" style="2" customWidth="1"/>
    <col min="3" max="3" width="2.7109375" style="2" customWidth="1"/>
    <col min="4" max="4" width="21.42578125" style="2" customWidth="1"/>
    <col min="5" max="5" width="14.140625" style="2" customWidth="1"/>
    <col min="6" max="6" width="14" style="2" customWidth="1"/>
    <col min="7" max="7" width="11.140625" style="2" customWidth="1"/>
    <col min="8" max="8" width="9.85546875" style="2" customWidth="1"/>
    <col min="9" max="9" width="10.7109375" style="2" customWidth="1"/>
    <col min="10" max="10" width="7.140625" style="2" customWidth="1"/>
    <col min="11" max="11" width="12.5703125" style="2" customWidth="1"/>
    <col min="12" max="12" width="12" style="2" customWidth="1"/>
    <col min="13" max="13" width="9.140625" style="2" customWidth="1"/>
    <col min="14" max="14" width="9.28515625" style="2" customWidth="1"/>
    <col min="15" max="15" width="9.85546875" style="2" customWidth="1"/>
    <col min="16" max="16" width="9.140625" style="2" customWidth="1"/>
    <col min="17" max="17" width="8.28515625" style="2" customWidth="1"/>
    <col min="18" max="18" width="11.85546875" style="2" customWidth="1"/>
    <col min="19" max="19" width="12.5703125" style="2" customWidth="1"/>
    <col min="20" max="20" width="9.5703125" style="2" customWidth="1"/>
    <col min="21" max="21" width="9.42578125" style="2" customWidth="1"/>
    <col min="22" max="22" width="9.28515625" style="2" customWidth="1"/>
    <col min="23" max="23" width="9.7109375" style="2" customWidth="1"/>
    <col min="24" max="24" width="6.42578125" style="2" customWidth="1"/>
    <col min="25" max="25" width="5.85546875" style="2" customWidth="1"/>
    <col min="26" max="26" width="11.7109375" style="2" customWidth="1"/>
    <col min="27" max="27" width="12.140625" style="2" customWidth="1"/>
    <col min="28" max="29" width="9.140625" style="2" customWidth="1"/>
    <col min="30" max="30" width="9" style="2" customWidth="1"/>
    <col min="31" max="31" width="5.85546875" style="2" customWidth="1"/>
    <col min="32" max="32" width="5.42578125" style="2" customWidth="1"/>
    <col min="33" max="16384" width="9.140625" style="2"/>
  </cols>
  <sheetData>
    <row r="1" spans="1:25" ht="15.75" thickBot="1" x14ac:dyDescent="0.3">
      <c r="B1" s="190"/>
      <c r="C1" s="190"/>
      <c r="D1" s="190"/>
      <c r="E1" s="190"/>
      <c r="F1" s="190"/>
      <c r="G1" s="190"/>
      <c r="H1" s="190"/>
      <c r="I1" s="190"/>
      <c r="J1" s="190"/>
      <c r="K1" s="190"/>
      <c r="L1" s="190"/>
      <c r="M1" s="190"/>
      <c r="N1" s="190"/>
      <c r="O1" s="190"/>
      <c r="P1" s="190"/>
      <c r="Q1" s="190"/>
      <c r="R1" s="190"/>
      <c r="S1" s="190"/>
      <c r="T1" s="190"/>
      <c r="U1" s="190"/>
      <c r="V1" s="190"/>
      <c r="W1" s="190"/>
      <c r="X1" s="190"/>
      <c r="Y1" s="190"/>
    </row>
    <row r="2" spans="1:25" ht="15.75" thickBot="1" x14ac:dyDescent="0.3">
      <c r="A2" s="191"/>
      <c r="B2" s="20"/>
      <c r="C2" s="20"/>
      <c r="D2" s="20"/>
      <c r="E2" s="20"/>
      <c r="F2" s="20"/>
      <c r="G2" s="20"/>
      <c r="H2" s="20"/>
      <c r="I2" s="20"/>
      <c r="J2" s="20"/>
      <c r="K2" s="20"/>
      <c r="L2" s="20"/>
      <c r="M2" s="20"/>
      <c r="N2" s="20"/>
      <c r="O2" s="20"/>
      <c r="P2" s="20"/>
      <c r="Q2" s="20"/>
      <c r="R2" s="20"/>
      <c r="S2" s="20"/>
      <c r="T2" s="20"/>
      <c r="U2" s="20"/>
      <c r="V2" s="20"/>
      <c r="W2" s="20"/>
      <c r="X2" s="20"/>
      <c r="Y2" s="189"/>
    </row>
    <row r="3" spans="1:25" ht="23.25" x14ac:dyDescent="0.35">
      <c r="A3" s="191"/>
      <c r="B3" s="20"/>
      <c r="C3" s="20"/>
      <c r="D3" s="20"/>
      <c r="E3" s="20"/>
      <c r="F3" s="20"/>
      <c r="G3" s="20"/>
      <c r="H3" s="20"/>
      <c r="I3" s="283"/>
      <c r="J3" s="285" t="s">
        <v>155</v>
      </c>
      <c r="K3" s="285"/>
      <c r="L3" s="284"/>
      <c r="M3" s="284"/>
      <c r="N3" s="284"/>
      <c r="O3" s="284"/>
      <c r="P3" s="286"/>
      <c r="Q3" s="20"/>
      <c r="R3" s="20"/>
      <c r="S3" s="20"/>
      <c r="T3" s="20"/>
      <c r="U3" s="20"/>
      <c r="V3" s="20"/>
      <c r="W3" s="20"/>
      <c r="X3" s="20"/>
      <c r="Y3" s="189"/>
    </row>
    <row r="4" spans="1:25" ht="19.5" thickBot="1" x14ac:dyDescent="0.35">
      <c r="A4" s="191"/>
      <c r="B4" s="20"/>
      <c r="C4" s="20"/>
      <c r="D4" s="20"/>
      <c r="E4" s="20"/>
      <c r="F4" s="20"/>
      <c r="G4" s="20"/>
      <c r="H4" s="20"/>
      <c r="I4" s="287" t="s">
        <v>90</v>
      </c>
      <c r="J4" s="288"/>
      <c r="K4" s="288"/>
      <c r="L4" s="289"/>
      <c r="M4" s="289"/>
      <c r="N4" s="289"/>
      <c r="O4" s="289"/>
      <c r="P4" s="290"/>
      <c r="Q4" s="20"/>
      <c r="R4" s="20"/>
      <c r="S4" s="20"/>
      <c r="T4" s="20"/>
      <c r="U4" s="20"/>
      <c r="V4" s="20"/>
      <c r="W4" s="20"/>
      <c r="X4" s="20"/>
      <c r="Y4" s="189"/>
    </row>
    <row r="5" spans="1:25" ht="6" customHeight="1" x14ac:dyDescent="0.3">
      <c r="A5" s="191"/>
      <c r="B5" s="20"/>
      <c r="C5" s="20"/>
      <c r="D5" s="20"/>
      <c r="E5" s="20"/>
      <c r="F5" s="20"/>
      <c r="G5" s="20"/>
      <c r="H5" s="20"/>
      <c r="I5" s="181"/>
      <c r="J5" s="181"/>
      <c r="K5" s="181"/>
      <c r="L5" s="20"/>
      <c r="M5" s="20"/>
      <c r="N5" s="20"/>
      <c r="O5" s="20"/>
      <c r="P5" s="20"/>
      <c r="Q5" s="20"/>
      <c r="R5" s="20"/>
      <c r="S5" s="20"/>
      <c r="T5" s="20"/>
      <c r="U5" s="20"/>
      <c r="V5" s="20"/>
      <c r="W5" s="20"/>
      <c r="X5" s="20"/>
      <c r="Y5" s="189"/>
    </row>
    <row r="6" spans="1:25" ht="15.75" customHeight="1" x14ac:dyDescent="0.3">
      <c r="A6" s="191"/>
      <c r="B6" s="20"/>
      <c r="C6" s="20"/>
      <c r="D6" s="20"/>
      <c r="E6" s="20"/>
      <c r="F6" s="20"/>
      <c r="G6" s="20"/>
      <c r="H6" s="20"/>
      <c r="I6" s="350" t="s">
        <v>40</v>
      </c>
      <c r="J6" s="87"/>
      <c r="K6" s="347"/>
      <c r="L6" s="347"/>
      <c r="M6" s="349" t="s">
        <v>133</v>
      </c>
      <c r="N6" s="87"/>
      <c r="O6" s="347"/>
      <c r="P6" s="347"/>
      <c r="Q6" s="347"/>
      <c r="R6" s="347"/>
      <c r="S6" s="20"/>
      <c r="T6" s="20"/>
      <c r="U6" s="20"/>
      <c r="V6" s="20"/>
      <c r="W6" s="20"/>
      <c r="X6" s="20"/>
      <c r="Y6" s="189"/>
    </row>
    <row r="7" spans="1:25" ht="6" customHeight="1" x14ac:dyDescent="0.25">
      <c r="A7" s="191"/>
      <c r="B7" s="20"/>
      <c r="C7" s="20"/>
      <c r="D7" s="20"/>
      <c r="E7" s="20"/>
      <c r="F7" s="20"/>
      <c r="G7" s="20"/>
      <c r="H7" s="20"/>
      <c r="I7" s="348"/>
      <c r="J7" s="87"/>
      <c r="K7" s="347"/>
      <c r="L7" s="347"/>
      <c r="M7" s="349"/>
      <c r="N7" s="87"/>
      <c r="O7" s="347"/>
      <c r="P7" s="347"/>
      <c r="Q7" s="347"/>
      <c r="R7" s="347"/>
      <c r="S7" s="20"/>
      <c r="T7" s="20"/>
      <c r="U7" s="20"/>
      <c r="V7" s="20"/>
      <c r="W7" s="20"/>
      <c r="X7" s="20"/>
      <c r="Y7" s="189"/>
    </row>
    <row r="8" spans="1:25" ht="18.75" x14ac:dyDescent="0.3">
      <c r="A8" s="191"/>
      <c r="B8" s="20"/>
      <c r="C8" s="20"/>
      <c r="D8" s="20"/>
      <c r="E8" s="20"/>
      <c r="F8" s="139"/>
      <c r="G8" s="30"/>
      <c r="H8" s="139" t="s">
        <v>100</v>
      </c>
      <c r="I8" s="20"/>
      <c r="J8" s="20"/>
      <c r="K8" s="20"/>
      <c r="L8" s="20"/>
      <c r="M8" s="20"/>
      <c r="N8" s="20"/>
      <c r="O8" s="20"/>
      <c r="P8" s="20"/>
      <c r="Q8" s="20"/>
      <c r="R8" s="20"/>
      <c r="S8" s="20"/>
      <c r="T8" s="30"/>
      <c r="U8" s="20"/>
      <c r="V8" s="20"/>
      <c r="W8" s="20"/>
      <c r="X8" s="20"/>
      <c r="Y8" s="189"/>
    </row>
    <row r="9" spans="1:25" ht="12" customHeight="1" thickBot="1" x14ac:dyDescent="0.35">
      <c r="A9" s="191"/>
      <c r="B9" s="20"/>
      <c r="C9" s="20"/>
      <c r="D9" s="20"/>
      <c r="E9" s="20"/>
      <c r="F9" s="139"/>
      <c r="G9" s="30"/>
      <c r="H9" s="20"/>
      <c r="I9" s="20"/>
      <c r="J9" s="20"/>
      <c r="K9" s="20"/>
      <c r="L9" s="20"/>
      <c r="M9" s="20"/>
      <c r="N9" s="20"/>
      <c r="O9" s="20"/>
      <c r="P9" s="20"/>
      <c r="Q9" s="20"/>
      <c r="R9" s="20"/>
      <c r="S9" s="20"/>
      <c r="T9" s="30"/>
      <c r="U9" s="20"/>
      <c r="V9" s="20"/>
      <c r="W9" s="20"/>
      <c r="X9" s="20"/>
      <c r="Y9" s="189"/>
    </row>
    <row r="10" spans="1:25" ht="15.75" thickBot="1" x14ac:dyDescent="0.3">
      <c r="A10" s="191"/>
      <c r="B10" s="20"/>
      <c r="C10" s="178"/>
      <c r="D10" s="168"/>
      <c r="E10" s="168"/>
      <c r="F10" s="168"/>
      <c r="G10" s="168"/>
      <c r="H10" s="168"/>
      <c r="I10" s="168"/>
      <c r="J10" s="168"/>
      <c r="K10" s="168"/>
      <c r="L10" s="168"/>
      <c r="M10" s="168"/>
      <c r="N10" s="168"/>
      <c r="O10" s="168"/>
      <c r="P10" s="168"/>
      <c r="Q10" s="168"/>
      <c r="R10" s="168"/>
      <c r="S10" s="168"/>
      <c r="T10" s="168"/>
      <c r="U10" s="168"/>
      <c r="V10" s="168"/>
      <c r="W10" s="168"/>
      <c r="X10" s="177"/>
      <c r="Y10" s="189"/>
    </row>
    <row r="11" spans="1:25" ht="18" thickBot="1" x14ac:dyDescent="0.35">
      <c r="A11" s="191"/>
      <c r="B11" s="20"/>
      <c r="C11" s="171"/>
      <c r="D11" s="153"/>
      <c r="E11" s="154" t="s">
        <v>28</v>
      </c>
      <c r="F11" s="155"/>
      <c r="G11" s="154"/>
      <c r="H11" s="154"/>
      <c r="I11" s="156"/>
      <c r="J11" s="161"/>
      <c r="K11" s="157"/>
      <c r="L11" s="154" t="s">
        <v>66</v>
      </c>
      <c r="M11" s="158"/>
      <c r="N11" s="158"/>
      <c r="O11" s="158"/>
      <c r="P11" s="156"/>
      <c r="Q11" s="173"/>
      <c r="R11" s="153"/>
      <c r="S11" s="154"/>
      <c r="T11" s="154" t="s">
        <v>67</v>
      </c>
      <c r="U11" s="158"/>
      <c r="V11" s="158"/>
      <c r="W11" s="156"/>
      <c r="X11" s="164"/>
      <c r="Y11" s="189"/>
    </row>
    <row r="12" spans="1:25" ht="15.75" x14ac:dyDescent="0.25">
      <c r="A12" s="191"/>
      <c r="B12" s="20"/>
      <c r="C12" s="171"/>
      <c r="D12" s="128" t="s">
        <v>65</v>
      </c>
      <c r="E12" s="116" t="s">
        <v>105</v>
      </c>
      <c r="F12" s="129" t="s">
        <v>76</v>
      </c>
      <c r="G12" s="129" t="s">
        <v>87</v>
      </c>
      <c r="H12" s="129" t="s">
        <v>88</v>
      </c>
      <c r="I12" s="262" t="s">
        <v>77</v>
      </c>
      <c r="J12" s="161"/>
      <c r="K12" s="126" t="s">
        <v>65</v>
      </c>
      <c r="L12" s="114" t="s">
        <v>105</v>
      </c>
      <c r="M12" s="124" t="s">
        <v>76</v>
      </c>
      <c r="N12" s="124" t="s">
        <v>87</v>
      </c>
      <c r="O12" s="124" t="s">
        <v>88</v>
      </c>
      <c r="P12" s="140" t="s">
        <v>77</v>
      </c>
      <c r="Q12" s="173"/>
      <c r="R12" s="126" t="s">
        <v>65</v>
      </c>
      <c r="S12" s="114" t="s">
        <v>105</v>
      </c>
      <c r="T12" s="124" t="s">
        <v>76</v>
      </c>
      <c r="U12" s="124" t="s">
        <v>87</v>
      </c>
      <c r="V12" s="124" t="s">
        <v>88</v>
      </c>
      <c r="W12" s="140" t="s">
        <v>77</v>
      </c>
      <c r="X12" s="164"/>
      <c r="Y12" s="189"/>
    </row>
    <row r="13" spans="1:25" x14ac:dyDescent="0.25">
      <c r="A13" s="191"/>
      <c r="B13" s="20"/>
      <c r="C13" s="171"/>
      <c r="D13" s="3" t="s">
        <v>0</v>
      </c>
      <c r="E13" s="21">
        <f>'Μισθοδοσία παλαιό 2017'!D6</f>
        <v>1331</v>
      </c>
      <c r="F13" s="22">
        <f>'2016 - 2020 κλ 0'!F11</f>
        <v>2108.44</v>
      </c>
      <c r="G13" s="22">
        <f>IF($V$86=2,'2016 - 2020 κλ 0'!G11,IF(MOD($H$33,2)=0,'2016 - 2020 κλ+1'!G11,'2016 - 2020 κλ+2'!G11))</f>
        <v>2142.96</v>
      </c>
      <c r="H13" s="22">
        <f>IF($V$86=2,'2016 - 2020 κλ 0'!H11,IF(MOD($H$33,2)=1,'2016 - 2020 κλ+2'!H11,'2016 - 2020 κλ+1'!H11))</f>
        <v>2177.48</v>
      </c>
      <c r="I13" s="144">
        <f>IF($V$86=2,'2016 - 2020 κλ 0'!I11,IF(MOD($H$33,2)=1,'2016 - 2020 κλ+2'!I11,'2016 - 2020 κλ+1'!J11))</f>
        <v>2212</v>
      </c>
      <c r="J13" s="161"/>
      <c r="K13" s="3" t="s">
        <v>7</v>
      </c>
      <c r="L13" s="105">
        <f>'Μισθοδοσία παλαιό 2017'!G6</f>
        <v>94.506800000000013</v>
      </c>
      <c r="M13" s="105">
        <f>'2016 - 2020 κλ 0'!N11</f>
        <v>115.1298</v>
      </c>
      <c r="N13" s="25">
        <f>IF($V$86=2,'2016 - 2020 κλ 0'!O11,IF(MOD($H$33,2)=0,'2016 - 2020 κλ+1'!O11,'2016 - 2020 κλ+2'!O11))</f>
        <v>116.6832</v>
      </c>
      <c r="O13" s="25">
        <f>IF($V$86=2,'2016 - 2020 κλ 0'!P11,IF(MOD($H$33,2)=1,'2016 - 2020 κλ+2'!P11,'2016 - 2020 κλ+1'!P11))</f>
        <v>118.2366</v>
      </c>
      <c r="P13" s="271">
        <f>IF($V$86=2,'2016 - 2020 κλ 0'!Q11,IF(MOD($H$33,2)=1,'2016 - 2020 κλ+2'!Q11,'2016 - 2020 κλ+1'!R11))</f>
        <v>119.78999999999999</v>
      </c>
      <c r="Q13" s="161"/>
      <c r="R13" s="127"/>
      <c r="S13" s="21"/>
      <c r="T13" s="21"/>
      <c r="U13" s="21"/>
      <c r="V13" s="21"/>
      <c r="W13" s="130"/>
      <c r="X13" s="164"/>
      <c r="Y13" s="189"/>
    </row>
    <row r="14" spans="1:25" x14ac:dyDescent="0.25">
      <c r="A14" s="191"/>
      <c r="B14" s="20"/>
      <c r="C14" s="171"/>
      <c r="D14" s="3" t="s">
        <v>1</v>
      </c>
      <c r="E14" s="21">
        <f>'Μισθοδοσία παλαιό 2017'!D7</f>
        <v>425.92</v>
      </c>
      <c r="F14" s="22"/>
      <c r="G14" s="22"/>
      <c r="H14" s="22"/>
      <c r="I14" s="130"/>
      <c r="J14" s="161"/>
      <c r="K14" s="3" t="s">
        <v>8</v>
      </c>
      <c r="L14" s="105">
        <f>'Μισθοδοσία παλαιό 2017'!G7</f>
        <v>126.196</v>
      </c>
      <c r="M14" s="105">
        <f>'2016 - 2020 κλ 0'!N12</f>
        <v>127.92200000000001</v>
      </c>
      <c r="N14" s="25">
        <f>IF($V$86=2,'2016 - 2020 κλ 0'!O12,IF(MOD($H$33,2)=0,'2016 - 2020 κλ+1'!O12,'2016 - 2020 κλ+2'!O12))</f>
        <v>129.648</v>
      </c>
      <c r="O14" s="25">
        <f>IF($V$86=2,'2016 - 2020 κλ 0'!P12,IF(MOD($H$33,2)=1,'2016 - 2020 κλ+2'!P12,'2016 - 2020 κλ+1'!P12))</f>
        <v>131.374</v>
      </c>
      <c r="P14" s="271">
        <f>IF($V$86=2,'2016 - 2020 κλ 0'!Q12,IF(MOD($H$33,2)=1,'2016 - 2020 κλ+2'!Q12,'2016 - 2020 κλ+1'!R12))</f>
        <v>133.1</v>
      </c>
      <c r="Q14" s="161"/>
      <c r="R14" s="6"/>
      <c r="S14" s="21"/>
      <c r="T14" s="21"/>
      <c r="U14" s="21"/>
      <c r="V14" s="21"/>
      <c r="W14" s="130"/>
      <c r="X14" s="164"/>
      <c r="Y14" s="189"/>
    </row>
    <row r="15" spans="1:25" x14ac:dyDescent="0.25">
      <c r="A15" s="191"/>
      <c r="B15" s="20"/>
      <c r="C15" s="171"/>
      <c r="D15" s="3" t="s">
        <v>120</v>
      </c>
      <c r="E15" s="21">
        <f>'Μισθοδοσία παλαιό 2017'!D8</f>
        <v>0</v>
      </c>
      <c r="F15" s="125">
        <f>'2016 - 2020 κλ 0'!F13</f>
        <v>0</v>
      </c>
      <c r="G15" s="125">
        <f>IF($V$86=2,'2016 - 2020 κλ 0'!G13,'2016 - 2020 κλ+1'!G13)</f>
        <v>0</v>
      </c>
      <c r="H15" s="125">
        <f>IF($V$86=2,'2016 - 2020 κλ 0'!H13,'2016 - 2020 κλ+1'!H13)</f>
        <v>0</v>
      </c>
      <c r="I15" s="130">
        <f>IF($V$86=2,'2016 - 2020 κλ 0'!I13,'2016 - 2020 κλ+1'!J13)</f>
        <v>0</v>
      </c>
      <c r="J15" s="161"/>
      <c r="K15" s="3" t="s">
        <v>9</v>
      </c>
      <c r="L15" s="105">
        <f>'Μισθοδοσία παλαιό 2017'!G8</f>
        <v>88.33720000000001</v>
      </c>
      <c r="M15" s="105">
        <f>'2016 - 2020 κλ 0'!N13</f>
        <v>89.545400000000015</v>
      </c>
      <c r="N15" s="25">
        <f>IF($V$86=2,'2016 - 2020 κλ 0'!O13,IF(MOD($H$33,2)=0,'2016 - 2020 κλ+1'!O13,'2016 - 2020 κλ+2'!O13))</f>
        <v>90.753600000000006</v>
      </c>
      <c r="O15" s="25">
        <f>IF($V$86=2,'2016 - 2020 κλ 0'!P13,IF(MOD($H$33,2)=1,'2016 - 2020 κλ+2'!P13,'2016 - 2020 κλ+1'!P13))</f>
        <v>91.961800000000011</v>
      </c>
      <c r="P15" s="271">
        <f>IF($V$86=2,'2016 - 2020 κλ 0'!Q13,IF(MOD($H$33,2)=1,'2016 - 2020 κλ+2'!Q13,'2016 - 2020 κλ+1'!R13))</f>
        <v>93.170000000000016</v>
      </c>
      <c r="Q15" s="161"/>
      <c r="R15" s="6"/>
      <c r="S15" s="21"/>
      <c r="T15" s="21"/>
      <c r="U15" s="21"/>
      <c r="V15" s="21"/>
      <c r="W15" s="130"/>
      <c r="X15" s="164"/>
      <c r="Y15" s="189"/>
    </row>
    <row r="16" spans="1:25" x14ac:dyDescent="0.25">
      <c r="A16" s="191"/>
      <c r="B16" s="20"/>
      <c r="C16" s="171"/>
      <c r="D16" s="3" t="s">
        <v>129</v>
      </c>
      <c r="E16" s="21">
        <f>'Μισθοδοσία παλαιό 2017'!D9</f>
        <v>0</v>
      </c>
      <c r="F16" s="125">
        <f>'2016 - 2020 κλ 0'!F14</f>
        <v>0</v>
      </c>
      <c r="G16" s="125">
        <f>IF($V$86=2,'2016 - 2020 κλ 0'!G14,'2016 - 2020 κλ+1'!G14)</f>
        <v>0</v>
      </c>
      <c r="H16" s="125">
        <f>IF($V$86=2,'2016 - 2020 κλ 0'!H14,'2016 - 2020 κλ+1'!H14)</f>
        <v>0</v>
      </c>
      <c r="I16" s="130">
        <f>IF($V$86=2,'2016 - 2020 κλ 0'!I14,'2016 - 2020 κλ+1'!J14)</f>
        <v>0</v>
      </c>
      <c r="J16" s="161"/>
      <c r="K16" s="3" t="s">
        <v>10</v>
      </c>
      <c r="L16" s="105">
        <f>'Μισθοδοσία παλαιό 2017'!G9</f>
        <v>64.359960000000001</v>
      </c>
      <c r="M16" s="105">
        <f>'2016 - 2020 κλ 0'!N14</f>
        <v>65.240219999999994</v>
      </c>
      <c r="N16" s="25">
        <f>IF($V$86=2,'2016 - 2020 κλ 0'!O14,IF(MOD($H$33,2)=0,'2016 - 2020 κλ+1'!O14,'2016 - 2020 κλ+2'!O14))</f>
        <v>66.120480000000001</v>
      </c>
      <c r="O16" s="25">
        <f>IF($V$86=2,'2016 - 2020 κλ 0'!P14,IF(MOD($H$33,2)=1,'2016 - 2020 κλ+2'!P14,'2016 - 2020 κλ+1'!P14))</f>
        <v>67.000739999999993</v>
      </c>
      <c r="P16" s="271">
        <f>IF($V$86=2,'2016 - 2020 κλ 0'!Q14,IF(MOD($H$33,2)=1,'2016 - 2020 κλ+2'!Q14,'2016 - 2020 κλ+1'!R14))</f>
        <v>67.881</v>
      </c>
      <c r="Q16" s="161"/>
      <c r="R16" s="6"/>
      <c r="S16" s="21"/>
      <c r="T16" s="21"/>
      <c r="U16" s="21"/>
      <c r="V16" s="21"/>
      <c r="W16" s="130"/>
      <c r="X16" s="164"/>
      <c r="Y16" s="189"/>
    </row>
    <row r="17" spans="1:35" x14ac:dyDescent="0.25">
      <c r="A17" s="191"/>
      <c r="B17" s="20"/>
      <c r="C17" s="171"/>
      <c r="D17" s="3" t="s">
        <v>123</v>
      </c>
      <c r="E17" s="21">
        <f>'Μισθοδοσία παλαιό 2017'!D10</f>
        <v>215</v>
      </c>
      <c r="F17" s="125">
        <f>'2016 - 2020 κλ 0'!F15</f>
        <v>450</v>
      </c>
      <c r="G17" s="125">
        <f>IF($V$86=2,'2016 - 2020 κλ 0'!G15,'2016 - 2020 κλ+1'!G15)</f>
        <v>450</v>
      </c>
      <c r="H17" s="125">
        <f>IF($V$86=2,'2016 - 2020 κλ 0'!H15,'2016 - 2020 κλ+1'!H15)</f>
        <v>450</v>
      </c>
      <c r="I17" s="130">
        <f>IF($V$86=2,'2016 - 2020 κλ 0'!I15,'2016 - 2020 κλ+1'!J15)</f>
        <v>450</v>
      </c>
      <c r="J17" s="161"/>
      <c r="K17" s="3"/>
      <c r="L17" s="106"/>
      <c r="M17" s="105"/>
      <c r="N17" s="25"/>
      <c r="O17" s="25"/>
      <c r="P17" s="271"/>
      <c r="Q17" s="161"/>
      <c r="R17" s="6"/>
      <c r="S17" s="21"/>
      <c r="T17" s="21"/>
      <c r="U17" s="21"/>
      <c r="V17" s="21"/>
      <c r="W17" s="130"/>
      <c r="X17" s="164"/>
      <c r="Y17" s="189"/>
    </row>
    <row r="18" spans="1:35" x14ac:dyDescent="0.25">
      <c r="A18" s="191"/>
      <c r="B18" s="20"/>
      <c r="C18" s="171"/>
      <c r="D18" s="3" t="s">
        <v>122</v>
      </c>
      <c r="E18" s="21">
        <f>'Μισθοδοσία παλαιό 2017'!D11</f>
        <v>368</v>
      </c>
      <c r="F18" s="22"/>
      <c r="G18" s="22"/>
      <c r="H18" s="22"/>
      <c r="I18" s="130"/>
      <c r="J18" s="161"/>
      <c r="K18" s="3" t="s">
        <v>82</v>
      </c>
      <c r="L18" s="105">
        <f>'Μισθοδοσία παλαιό 2017'!G11</f>
        <v>168.34546399999999</v>
      </c>
      <c r="M18" s="105">
        <f>'2016 - 2020 κλ 0'!N16</f>
        <v>170.64794799999999</v>
      </c>
      <c r="N18" s="25">
        <f>IF($V$86=2,'2016 - 2020 κλ 0'!O16,IF(MOD($H$33,2)=0,'2016 - 2020 κλ+1'!O16,'2016 - 2020 κλ+2'!O16))</f>
        <v>172.95043199999998</v>
      </c>
      <c r="O18" s="25">
        <f>IF($V$86=2,'2016 - 2020 κλ 0'!P16,IF(MOD($H$33,2)=1,'2016 - 2020 κλ+2'!P16,'2016 - 2020 κλ+1'!P16))</f>
        <v>175.252916</v>
      </c>
      <c r="P18" s="271">
        <f>IF($V$86=2,'2016 - 2020 κλ 0'!Q16,IF(MOD($H$33,2)=1,'2016 - 2020 κλ+2'!Q16,'2016 - 2020 κλ+1'!R16))</f>
        <v>177.55539999999999</v>
      </c>
      <c r="Q18" s="161"/>
      <c r="R18" s="3" t="s">
        <v>85</v>
      </c>
      <c r="S18" s="25">
        <f>'Μισθοδοσία παλαιό 2017'!J11</f>
        <v>242.04959174133333</v>
      </c>
      <c r="T18" s="25">
        <f>'2016 - 2020 κλ 0'!U16</f>
        <v>285.61954668933339</v>
      </c>
      <c r="U18" s="25">
        <f>IF($V$86=2,'2016 - 2020 κλ 0'!V16,IF(MOD($H$33,2)=0,'2016 - 2020 κλ+1'!W16,'2016 - 2020 κλ+2'!W16))</f>
        <v>297.81685973333327</v>
      </c>
      <c r="V18" s="25">
        <f>IF($V$86=2,'2016 - 2020 κλ 0'!W16,IF(MOD($H$33,2)=1,'2016 - 2020 κλ+2'!X16,'2016 - 2020 κλ+1'!X16))</f>
        <v>305.66463653333329</v>
      </c>
      <c r="W18" s="271">
        <f>IF($V$86=2,'2016 - 2020 κλ 0'!X16,IF(MOD($H$33,2)=1,'2016 - 2020 κλ+2'!Y16,'2016 - 2020 κλ+1'!Z16))</f>
        <v>313.51241333333331</v>
      </c>
      <c r="X18" s="164"/>
      <c r="Y18" s="189"/>
    </row>
    <row r="19" spans="1:35" ht="15.75" thickBot="1" x14ac:dyDescent="0.3">
      <c r="A19" s="191"/>
      <c r="B19" s="20"/>
      <c r="C19" s="171"/>
      <c r="D19" s="131" t="s">
        <v>121</v>
      </c>
      <c r="E19" s="132">
        <f>'Μισθοδοσία παλαιό 2017'!D12</f>
        <v>184</v>
      </c>
      <c r="F19" s="132"/>
      <c r="G19" s="132"/>
      <c r="H19" s="132"/>
      <c r="I19" s="133"/>
      <c r="J19" s="161"/>
      <c r="K19" s="131" t="s">
        <v>83</v>
      </c>
      <c r="L19" s="142">
        <f>'Μισθοδοσία παλαιό 2017'!G12</f>
        <v>50.478400000000001</v>
      </c>
      <c r="M19" s="142">
        <f>'2016 - 2020 κλ 0'!N17</f>
        <v>51.168800000000005</v>
      </c>
      <c r="N19" s="145">
        <f>IF($V$86=2,'2016 - 2020 κλ 0'!O17,IF(MOD($H$33,2)=0,'2016 - 2020 κλ+1'!O17,'2016 - 2020 κλ+2'!O17))</f>
        <v>51.859200000000001</v>
      </c>
      <c r="O19" s="145">
        <f>IF($V$86=2,'2016 - 2020 κλ 0'!P17,IF(MOD($H$33,2)=1,'2016 - 2020 κλ+2'!P17,'2016 - 2020 κλ+1'!P17))</f>
        <v>52.549599999999998</v>
      </c>
      <c r="P19" s="146">
        <f>IF($V$86=2,'2016 - 2020 κλ 0'!Q17,IF(MOD($H$33,2)=1,'2016 - 2020 κλ+2'!Q17,'2016 - 2020 κλ+1'!R17))</f>
        <v>53.24</v>
      </c>
      <c r="Q19" s="161"/>
      <c r="R19" s="131" t="s">
        <v>84</v>
      </c>
      <c r="S19" s="145">
        <f>'Μισθοδοσία παλαιό 2017'!J12</f>
        <v>20.900382133333338</v>
      </c>
      <c r="T19" s="25">
        <f>'2016 - 2020 κλ 0'!U17</f>
        <v>28.272624933333343</v>
      </c>
      <c r="U19" s="25">
        <f>IF($V$86=2,'2016 - 2020 κλ 0'!V17,IF(MOD($H$33,2)=0,'2016 - 2020 κλ+1'!W17,'2016 - 2020 κλ+2'!W17))</f>
        <v>29.580587733333321</v>
      </c>
      <c r="V19" s="25">
        <f>IF($V$86=2,'2016 - 2020 κλ 0'!W17,IF(MOD($H$33,2)=1,'2016 - 2020 κλ+2'!X17,'2016 - 2020 κλ+1'!X17))</f>
        <v>30.888550533333333</v>
      </c>
      <c r="W19" s="271">
        <f>IF($V$86=2,'2016 - 2020 κλ 0'!X17,IF(MOD($H$33,2)=1,'2016 - 2020 κλ+2'!Y17,'2016 - 2020 κλ+1'!Z17))</f>
        <v>32.196513333333328</v>
      </c>
      <c r="X19" s="164"/>
      <c r="Y19" s="189"/>
    </row>
    <row r="20" spans="1:35" ht="15.75" thickBot="1" x14ac:dyDescent="0.3">
      <c r="A20" s="191"/>
      <c r="B20" s="20"/>
      <c r="C20" s="171"/>
      <c r="D20" s="161"/>
      <c r="E20" s="161"/>
      <c r="F20" s="161"/>
      <c r="G20" s="161"/>
      <c r="H20" s="161"/>
      <c r="I20" s="161"/>
      <c r="J20" s="161"/>
      <c r="K20" s="161"/>
      <c r="L20" s="161"/>
      <c r="M20" s="161"/>
      <c r="N20" s="161"/>
      <c r="O20" s="161"/>
      <c r="P20" s="161"/>
      <c r="Q20" s="161"/>
      <c r="R20" s="161"/>
      <c r="S20" s="161"/>
      <c r="T20" s="161"/>
      <c r="U20" s="161"/>
      <c r="V20" s="161"/>
      <c r="W20" s="161"/>
      <c r="X20" s="164"/>
      <c r="Y20" s="189"/>
    </row>
    <row r="21" spans="1:35" ht="15.75" x14ac:dyDescent="0.25">
      <c r="A21" s="191"/>
      <c r="B21" s="20"/>
      <c r="C21" s="171"/>
      <c r="D21" s="203" t="s">
        <v>6</v>
      </c>
      <c r="E21" s="134">
        <f>SUM(E13:E19)</f>
        <v>2523.92</v>
      </c>
      <c r="F21" s="134">
        <f>SUM(F13:F19)</f>
        <v>2558.44</v>
      </c>
      <c r="G21" s="134">
        <f>SUM(G13:G19)</f>
        <v>2592.96</v>
      </c>
      <c r="H21" s="134">
        <f>SUM(H13:H19)</f>
        <v>2627.48</v>
      </c>
      <c r="I21" s="135">
        <f>SUM(I13:I19)</f>
        <v>2662</v>
      </c>
      <c r="J21" s="169"/>
      <c r="K21" s="203" t="s">
        <v>6</v>
      </c>
      <c r="L21" s="134">
        <f>SUM(L13:L19)</f>
        <v>592.22382399999992</v>
      </c>
      <c r="M21" s="134">
        <f>SUM(M13:M19)</f>
        <v>619.65416800000014</v>
      </c>
      <c r="N21" s="134">
        <f>SUM(N13:N19)</f>
        <v>628.01491199999998</v>
      </c>
      <c r="O21" s="134">
        <f>SUM(O13:O19)</f>
        <v>636.37565599999994</v>
      </c>
      <c r="P21" s="135">
        <f>SUM(P13:P19)</f>
        <v>644.7364</v>
      </c>
      <c r="Q21" s="170"/>
      <c r="R21" s="203" t="s">
        <v>6</v>
      </c>
      <c r="S21" s="134">
        <f>SUM(S14:S19)</f>
        <v>262.94997387466668</v>
      </c>
      <c r="T21" s="134">
        <f>SUM(T14:T19)</f>
        <v>313.89217162266675</v>
      </c>
      <c r="U21" s="134">
        <f>SUM(U14:U19)</f>
        <v>327.39744746666662</v>
      </c>
      <c r="V21" s="134">
        <f>SUM(V14:V19)</f>
        <v>336.55318706666662</v>
      </c>
      <c r="W21" s="135">
        <f>SUM(W14:W19)</f>
        <v>345.70892666666663</v>
      </c>
      <c r="X21" s="164"/>
      <c r="Y21" s="189"/>
    </row>
    <row r="22" spans="1:35" ht="16.5" thickBot="1" x14ac:dyDescent="0.3">
      <c r="A22" s="191"/>
      <c r="B22" s="20"/>
      <c r="C22" s="171"/>
      <c r="D22" s="204" t="s">
        <v>204</v>
      </c>
      <c r="E22" s="136"/>
      <c r="F22" s="137">
        <f>IF($V$86=2,(F21-E21)/E21,"")</f>
        <v>1.3677137151732218E-2</v>
      </c>
      <c r="G22" s="137">
        <f>IF($V$86=2,(G21-E21)/E21,"")</f>
        <v>2.7354274303464435E-2</v>
      </c>
      <c r="H22" s="137">
        <f>IF($V$86=2,(H21-E21)/E21,"")</f>
        <v>4.1031411455196655E-2</v>
      </c>
      <c r="I22" s="138">
        <f>IF($V$86=2,(I21-E21)/E21,"")</f>
        <v>5.4708548606928871E-2</v>
      </c>
      <c r="J22" s="161"/>
      <c r="K22" s="205" t="s">
        <v>73</v>
      </c>
      <c r="L22" s="136"/>
      <c r="M22" s="137">
        <f>IF($V$86=2,(M21-L21)/L21,"")</f>
        <v>4.6317528759194634E-2</v>
      </c>
      <c r="N22" s="137">
        <f>IF($V$86=2,(N21-L21)/L21,"")</f>
        <v>6.043506956248363E-2</v>
      </c>
      <c r="O22" s="137">
        <f>IF($V$86=2,(O21-L21)/L21,"")</f>
        <v>7.455261036577282E-2</v>
      </c>
      <c r="P22" s="138">
        <f>IF($V$86=2,(P21-L21)/L21,"")</f>
        <v>8.8670151169062197E-2</v>
      </c>
      <c r="Q22" s="170"/>
      <c r="R22" s="204" t="s">
        <v>73</v>
      </c>
      <c r="S22" s="136"/>
      <c r="T22" s="137">
        <f>IF($V$86=2,(T21-S21)/S21,"")</f>
        <v>0.19373342007739205</v>
      </c>
      <c r="U22" s="137">
        <f>IF($V$86=2,(U21-S21)/S21,"")</f>
        <v>0.24509404827976286</v>
      </c>
      <c r="V22" s="137">
        <f>IF($V$86=2,(V21-S21)/S21,"")</f>
        <v>0.27991336948024348</v>
      </c>
      <c r="W22" s="138">
        <f>IF($V$86=2,(W21-S21)/S21,"")</f>
        <v>0.31473269068072407</v>
      </c>
      <c r="X22" s="164"/>
      <c r="Y22" s="189"/>
    </row>
    <row r="23" spans="1:35" ht="18.75" x14ac:dyDescent="0.3">
      <c r="A23" s="191"/>
      <c r="B23" s="20"/>
      <c r="C23" s="171"/>
      <c r="D23" s="217"/>
      <c r="E23" s="220">
        <f>INDEX(S68:S108,J39)</f>
        <v>480</v>
      </c>
      <c r="F23" s="217"/>
      <c r="G23" s="217"/>
      <c r="H23" s="217"/>
      <c r="I23" s="217"/>
      <c r="J23" s="217"/>
      <c r="K23" s="161"/>
      <c r="L23" s="161"/>
      <c r="M23" s="161"/>
      <c r="N23" s="161"/>
      <c r="O23" s="161"/>
      <c r="P23" s="161"/>
      <c r="Q23" s="161"/>
      <c r="R23" s="162"/>
      <c r="S23" s="161"/>
      <c r="T23" s="161"/>
      <c r="U23" s="163"/>
      <c r="V23" s="161"/>
      <c r="W23" s="161"/>
      <c r="X23" s="164"/>
      <c r="Y23" s="189"/>
      <c r="Z23" s="107"/>
      <c r="AA23" s="107"/>
      <c r="AB23" s="107"/>
      <c r="AC23" s="107"/>
      <c r="AD23" s="107"/>
      <c r="AE23" s="107"/>
      <c r="AF23" s="107"/>
      <c r="AG23" s="107"/>
      <c r="AH23" s="107"/>
      <c r="AI23" s="107"/>
    </row>
    <row r="24" spans="1:35" ht="15.75" thickBot="1" x14ac:dyDescent="0.3">
      <c r="A24" s="191"/>
      <c r="B24" s="20"/>
      <c r="C24" s="171"/>
      <c r="D24" s="160" t="s">
        <v>104</v>
      </c>
      <c r="E24" s="11"/>
      <c r="F24" s="12"/>
      <c r="G24" s="12"/>
      <c r="H24" s="174">
        <v>3</v>
      </c>
      <c r="I24" s="161"/>
      <c r="J24" s="217"/>
      <c r="K24" s="217"/>
      <c r="L24" s="217"/>
      <c r="M24" s="161"/>
      <c r="N24" s="217"/>
      <c r="O24" s="217"/>
      <c r="P24" s="217"/>
      <c r="Q24" s="217"/>
      <c r="R24" s="172"/>
      <c r="S24" s="172"/>
      <c r="T24" s="172"/>
      <c r="U24" s="172"/>
      <c r="V24" s="172"/>
      <c r="W24" s="172"/>
      <c r="X24" s="164"/>
      <c r="Y24" s="189"/>
    </row>
    <row r="25" spans="1:35" ht="18" thickBot="1" x14ac:dyDescent="0.35">
      <c r="A25" s="191"/>
      <c r="B25" s="20"/>
      <c r="C25" s="171"/>
      <c r="D25" s="160" t="s">
        <v>137</v>
      </c>
      <c r="E25" s="11"/>
      <c r="F25" s="12"/>
      <c r="G25" s="12"/>
      <c r="H25" s="174">
        <v>3</v>
      </c>
      <c r="I25" s="161"/>
      <c r="J25" s="297" t="str">
        <f>IF(H25&gt;H24,"Λάθος βαθμίδα. Πρέπει να είναι μεγαλύτερη από αυτή της 31/12/2016",IF(H24-H25&gt;1,IF(AND(H24=3,H25=1),"","Λάθος βαθμίδα. Πρέπει να δηλώσετε το πολύ την επόμενη βαθμίδα από της 31/12/2016"),""))</f>
        <v/>
      </c>
      <c r="K25" s="217"/>
      <c r="L25" s="217"/>
      <c r="M25" s="161"/>
      <c r="N25" s="217"/>
      <c r="O25" s="217"/>
      <c r="P25" s="217"/>
      <c r="Q25" s="217"/>
      <c r="R25" s="153"/>
      <c r="S25" s="154" t="s">
        <v>68</v>
      </c>
      <c r="T25" s="155"/>
      <c r="U25" s="155"/>
      <c r="V25" s="155"/>
      <c r="W25" s="159"/>
      <c r="X25" s="164"/>
      <c r="Y25" s="189"/>
      <c r="AA25" s="107"/>
    </row>
    <row r="26" spans="1:35" ht="16.5" thickBot="1" x14ac:dyDescent="0.3">
      <c r="A26" s="191"/>
      <c r="B26" s="20"/>
      <c r="C26" s="171"/>
      <c r="D26" s="160" t="s">
        <v>148</v>
      </c>
      <c r="E26" s="11"/>
      <c r="F26" s="12"/>
      <c r="G26" s="12"/>
      <c r="H26" s="174">
        <v>1</v>
      </c>
      <c r="I26" s="161"/>
      <c r="J26" s="173"/>
      <c r="K26" s="217"/>
      <c r="L26" s="217"/>
      <c r="M26" s="161"/>
      <c r="N26" s="217"/>
      <c r="O26" s="217"/>
      <c r="P26" s="217"/>
      <c r="Q26" s="217"/>
      <c r="R26" s="126" t="s">
        <v>65</v>
      </c>
      <c r="S26" s="150" t="s">
        <v>105</v>
      </c>
      <c r="T26" s="151" t="s">
        <v>76</v>
      </c>
      <c r="U26" s="151" t="s">
        <v>87</v>
      </c>
      <c r="V26" s="151" t="s">
        <v>88</v>
      </c>
      <c r="W26" s="152" t="s">
        <v>77</v>
      </c>
      <c r="X26" s="164"/>
      <c r="Y26" s="189"/>
    </row>
    <row r="27" spans="1:35" ht="17.25" customHeight="1" thickBot="1" x14ac:dyDescent="0.35">
      <c r="A27" s="191"/>
      <c r="B27" s="20"/>
      <c r="C27" s="171"/>
      <c r="D27" s="160" t="s">
        <v>96</v>
      </c>
      <c r="E27" s="11"/>
      <c r="F27" s="12"/>
      <c r="G27" s="12"/>
      <c r="H27" s="175">
        <f>INDEX(U69:U73,U75,0)</f>
        <v>0</v>
      </c>
      <c r="I27" s="161"/>
      <c r="J27" s="217"/>
      <c r="K27" s="217"/>
      <c r="L27" s="217"/>
      <c r="M27" s="162"/>
      <c r="N27" s="217"/>
      <c r="O27" s="217"/>
      <c r="P27" s="217"/>
      <c r="Q27" s="217"/>
      <c r="R27" s="206" t="s">
        <v>6</v>
      </c>
      <c r="S27" s="76">
        <f>'Μισθοδοσία παλαιό 2017'!M14</f>
        <v>1668.7462021253334</v>
      </c>
      <c r="T27" s="76">
        <f>F21-M21-T21</f>
        <v>1624.8936603773332</v>
      </c>
      <c r="U27" s="76">
        <f>G21-N21-U21</f>
        <v>1637.5476405333334</v>
      </c>
      <c r="V27" s="76">
        <f>H21-O21-V21</f>
        <v>1654.5511569333335</v>
      </c>
      <c r="W27" s="76">
        <f>I21-P21-W21</f>
        <v>1671.5546733333333</v>
      </c>
      <c r="X27" s="164"/>
      <c r="Y27" s="189"/>
    </row>
    <row r="28" spans="1:35" ht="17.25" customHeight="1" thickBot="1" x14ac:dyDescent="0.35">
      <c r="A28" s="191"/>
      <c r="B28" s="20"/>
      <c r="C28" s="171"/>
      <c r="D28" s="160" t="s">
        <v>149</v>
      </c>
      <c r="E28" s="11"/>
      <c r="F28" s="12"/>
      <c r="G28" s="12"/>
      <c r="H28" s="175">
        <f>INDEX(U77:U81,U83,0)</f>
        <v>0</v>
      </c>
      <c r="I28" s="161"/>
      <c r="J28" s="217"/>
      <c r="K28" s="217"/>
      <c r="L28" s="217"/>
      <c r="M28" s="162"/>
      <c r="N28" s="217"/>
      <c r="O28" s="217"/>
      <c r="P28" s="217"/>
      <c r="Q28" s="217"/>
      <c r="R28" s="207" t="s">
        <v>73</v>
      </c>
      <c r="S28" s="147"/>
      <c r="T28" s="137">
        <f>IF($V$86=2,(T27-S27)/S27,"")</f>
        <v>-2.6278736510171034E-2</v>
      </c>
      <c r="U28" s="137">
        <f>IF($V$86=2,(U27-S27)/S27,"")</f>
        <v>-1.8695809795561003E-2</v>
      </c>
      <c r="V28" s="137">
        <f>IF($V$86=2,(V27-S27)/S27,"")</f>
        <v>-8.5064134821226777E-3</v>
      </c>
      <c r="W28" s="138">
        <f>IF($V$86=2,(W27-S27)/S27,"")</f>
        <v>1.6829828313155116E-3</v>
      </c>
      <c r="X28" s="164"/>
      <c r="Y28" s="189"/>
      <c r="AA28" s="257"/>
    </row>
    <row r="29" spans="1:35" ht="17.25" customHeight="1" x14ac:dyDescent="0.25">
      <c r="A29" s="191"/>
      <c r="B29" s="20"/>
      <c r="C29" s="171"/>
      <c r="D29" s="160" t="s">
        <v>36</v>
      </c>
      <c r="E29" s="11"/>
      <c r="F29" s="12"/>
      <c r="G29" s="12"/>
      <c r="H29" s="175">
        <v>2</v>
      </c>
      <c r="I29" s="161"/>
      <c r="J29" s="217"/>
      <c r="K29" s="217"/>
      <c r="L29" s="217"/>
      <c r="M29" s="161"/>
      <c r="N29" s="217"/>
      <c r="O29" s="217"/>
      <c r="P29" s="217"/>
      <c r="Q29" s="217"/>
      <c r="R29" s="172"/>
      <c r="S29" s="172"/>
      <c r="T29" s="172"/>
      <c r="U29" s="172"/>
      <c r="V29" s="172"/>
      <c r="W29" s="172"/>
      <c r="X29" s="165"/>
      <c r="Y29" s="189"/>
      <c r="AA29" s="256"/>
    </row>
    <row r="30" spans="1:35" ht="17.25" customHeight="1" x14ac:dyDescent="0.25">
      <c r="A30" s="191"/>
      <c r="B30" s="20"/>
      <c r="C30" s="171"/>
      <c r="D30" s="160" t="s">
        <v>109</v>
      </c>
      <c r="E30" s="11"/>
      <c r="F30" s="12"/>
      <c r="G30" s="12"/>
      <c r="H30" s="176">
        <v>16</v>
      </c>
      <c r="I30" s="173"/>
      <c r="J30" s="217"/>
      <c r="K30" s="217"/>
      <c r="L30" s="217"/>
      <c r="M30" s="217"/>
      <c r="N30" s="217"/>
      <c r="O30" s="217"/>
      <c r="P30" s="217"/>
      <c r="Q30" s="217"/>
      <c r="R30" s="172"/>
      <c r="S30" s="172"/>
      <c r="T30" s="172"/>
      <c r="U30" s="172"/>
      <c r="V30" s="172"/>
      <c r="W30" s="172"/>
      <c r="X30" s="164"/>
      <c r="Y30" s="189"/>
      <c r="AA30" s="257"/>
    </row>
    <row r="31" spans="1:35" ht="17.25" customHeight="1" x14ac:dyDescent="0.25">
      <c r="A31" s="191"/>
      <c r="B31" s="20"/>
      <c r="C31" s="171"/>
      <c r="D31" s="160" t="s">
        <v>150</v>
      </c>
      <c r="E31" s="11"/>
      <c r="F31" s="12"/>
      <c r="G31" s="12"/>
      <c r="H31" s="176">
        <v>16</v>
      </c>
      <c r="I31" s="296" t="str">
        <f ca="1">IF(H31-H30&lt;0,"Λάθος τιμή. Με βάση την προηγούμενη επιλογή πρέπει ο αριθμός των ετών υπηρεσίας σήμερα (2017) να είναι μεγαλύτερος από τα συμπληρωμένα έτη στις 31/1/2016",IF(H31-H30&gt;L57+1,"Λάθος τιμή: Θα πρέπει οι επιλογές των ετών υπηρεσίας να μην έχουν διαφορά άνω του ενός έτους",""))</f>
        <v/>
      </c>
      <c r="J31" s="217"/>
      <c r="K31" s="217"/>
      <c r="L31" s="217"/>
      <c r="M31" s="217"/>
      <c r="N31" s="217"/>
      <c r="O31" s="217"/>
      <c r="P31" s="217"/>
      <c r="Q31" s="217"/>
      <c r="R31" s="217"/>
      <c r="S31" s="217"/>
      <c r="T31" s="282"/>
      <c r="U31" s="172"/>
      <c r="V31" s="172"/>
      <c r="W31" s="172"/>
      <c r="X31" s="164"/>
      <c r="Y31" s="189"/>
    </row>
    <row r="32" spans="1:35" x14ac:dyDescent="0.25">
      <c r="A32" s="191"/>
      <c r="B32" s="20"/>
      <c r="C32" s="171"/>
      <c r="D32" s="183" t="s">
        <v>151</v>
      </c>
      <c r="E32" s="183"/>
      <c r="F32" s="183"/>
      <c r="G32" s="254">
        <f>'Μισθοδοσία παλαιό 2016'!E24</f>
        <v>0.32</v>
      </c>
      <c r="H32" s="220">
        <f>H30-1</f>
        <v>15</v>
      </c>
      <c r="I32" s="173" t="str">
        <f>IF(AND(H24=1,H24=1),"ΠΡΟΣΟΧΗ: Με βάση την επιλογή βαθμίδας θα πρέπει τα συμπληρωμένα έτη υπηρεσίας σήμερα (2017) και την 31/12/2016 να είναι άνω των 25",IF(H24=1,"ΠΡΟΣΟΧΗ: Με βάση την επιλογή βαθμίδας θα πρέπει τα συμπληρωμένα έτη υπηρεσίας την 31/12/2016 να είναι άνω των 25",IF(H25=1,"ΠΡΟΣΟΧΗ: Με βάση την επιλογή βαθμίδας θα πρέπει τα συμπληρωμένα έτη υπηρεσίας σήμερα (2017) να είναι άνω των 25","")))</f>
        <v/>
      </c>
      <c r="J32" s="217"/>
      <c r="K32" s="217"/>
      <c r="L32" s="217"/>
      <c r="M32" s="217"/>
      <c r="N32" s="217"/>
      <c r="O32" s="217"/>
      <c r="P32" s="217"/>
      <c r="Q32" s="217"/>
      <c r="R32" s="217"/>
      <c r="S32" s="217"/>
      <c r="T32" s="217"/>
      <c r="U32" s="217"/>
      <c r="V32" s="217"/>
      <c r="W32" s="217"/>
      <c r="X32" s="164"/>
      <c r="Y32" s="189"/>
    </row>
    <row r="33" spans="1:25" x14ac:dyDescent="0.25">
      <c r="A33" s="191"/>
      <c r="B33" s="20"/>
      <c r="C33" s="171"/>
      <c r="D33" s="183" t="s">
        <v>152</v>
      </c>
      <c r="E33" s="183"/>
      <c r="F33" s="183"/>
      <c r="G33" s="254">
        <f>'Μισθοδοσία παλαιό 2016'!E24</f>
        <v>0.32</v>
      </c>
      <c r="H33" s="220">
        <f>H31-1</f>
        <v>15</v>
      </c>
      <c r="I33" s="217"/>
      <c r="J33" s="217"/>
      <c r="K33" s="217"/>
      <c r="L33" s="217"/>
      <c r="M33" s="217"/>
      <c r="N33" s="217"/>
      <c r="O33" s="217"/>
      <c r="P33" s="217"/>
      <c r="Q33" s="217"/>
      <c r="R33" s="217"/>
      <c r="S33" s="217"/>
      <c r="T33" s="217"/>
      <c r="U33" s="217"/>
      <c r="V33" s="217"/>
      <c r="W33" s="217"/>
      <c r="X33" s="164"/>
      <c r="Y33" s="189"/>
    </row>
    <row r="34" spans="1:25" x14ac:dyDescent="0.25">
      <c r="A34" s="191"/>
      <c r="B34" s="20"/>
      <c r="C34" s="171"/>
      <c r="D34" s="183" t="s">
        <v>153</v>
      </c>
      <c r="E34" s="183"/>
      <c r="F34" s="183"/>
      <c r="G34" s="255">
        <f>INDEX(N68:N108,J39)</f>
        <v>9</v>
      </c>
      <c r="H34" s="172"/>
      <c r="I34" s="217"/>
      <c r="J34" s="217"/>
      <c r="K34" s="217"/>
      <c r="L34" s="217"/>
      <c r="M34" s="217"/>
      <c r="N34" s="217"/>
      <c r="O34" s="217"/>
      <c r="P34" s="217"/>
      <c r="Q34" s="217"/>
      <c r="R34" s="217"/>
      <c r="S34" s="217"/>
      <c r="T34" s="217"/>
      <c r="U34" s="217"/>
      <c r="V34" s="217"/>
      <c r="W34" s="217"/>
      <c r="X34" s="164"/>
      <c r="Y34" s="189"/>
    </row>
    <row r="35" spans="1:25" x14ac:dyDescent="0.25">
      <c r="A35" s="191"/>
      <c r="B35" s="20"/>
      <c r="C35" s="171"/>
      <c r="D35" s="172"/>
      <c r="E35" s="172"/>
      <c r="F35" s="172"/>
      <c r="G35" s="172"/>
      <c r="H35" s="172"/>
      <c r="I35" s="217"/>
      <c r="J35" s="217"/>
      <c r="K35" s="217"/>
      <c r="L35" s="217"/>
      <c r="M35" s="217"/>
      <c r="N35" s="217"/>
      <c r="O35" s="217"/>
      <c r="P35" s="217"/>
      <c r="Q35" s="217"/>
      <c r="R35" s="217"/>
      <c r="S35" s="217"/>
      <c r="T35" s="217"/>
      <c r="U35" s="217"/>
      <c r="V35" s="217"/>
      <c r="W35" s="217"/>
      <c r="X35" s="164"/>
      <c r="Y35" s="189"/>
    </row>
    <row r="36" spans="1:25" x14ac:dyDescent="0.25">
      <c r="A36" s="191"/>
      <c r="B36" s="20"/>
      <c r="C36" s="171"/>
      <c r="D36" s="160" t="s">
        <v>134</v>
      </c>
      <c r="E36" s="160"/>
      <c r="F36" s="160"/>
      <c r="G36" s="160"/>
      <c r="H36" s="160"/>
      <c r="I36" s="160"/>
      <c r="J36" s="160"/>
      <c r="K36" s="160"/>
      <c r="L36" s="160"/>
      <c r="M36" s="160"/>
      <c r="N36" s="160"/>
      <c r="O36" s="217"/>
      <c r="P36" s="172" t="str">
        <f>IF(AND(G34=16,$V$86=1),"Έχετε ολοκληρώσει τα μισθολογικά κλιμάκια (Μ.Κ.=16)","")</f>
        <v/>
      </c>
      <c r="Q36" s="217"/>
      <c r="R36" s="217"/>
      <c r="S36" s="217"/>
      <c r="T36" s="217"/>
      <c r="U36" s="217"/>
      <c r="V36" s="217"/>
      <c r="W36" s="217"/>
      <c r="X36" s="164"/>
      <c r="Y36" s="189"/>
    </row>
    <row r="37" spans="1:25" x14ac:dyDescent="0.25">
      <c r="A37" s="191"/>
      <c r="B37" s="20"/>
      <c r="C37" s="171"/>
      <c r="D37" s="160" t="s">
        <v>141</v>
      </c>
      <c r="E37" s="11"/>
      <c r="F37" s="11"/>
      <c r="G37" s="11"/>
      <c r="H37" s="11"/>
      <c r="I37" s="11"/>
      <c r="J37" s="11"/>
      <c r="K37" s="11"/>
      <c r="L37" s="11"/>
      <c r="M37" s="11"/>
      <c r="N37" s="11"/>
      <c r="O37" s="217"/>
      <c r="P37" s="172" t="str">
        <f>IF(AND(V87=2,V88=1),"Λάθος: Θα πρέπει να επιλέξετε 'ναι' στον συνυπολογισμό του αφορολογήτου το 2020","")</f>
        <v/>
      </c>
      <c r="Q37" s="217"/>
      <c r="R37" s="217"/>
      <c r="S37" s="217"/>
      <c r="T37" s="217"/>
      <c r="U37" s="217"/>
      <c r="V37" s="217"/>
      <c r="W37" s="217"/>
      <c r="X37" s="164"/>
      <c r="Y37" s="189"/>
    </row>
    <row r="38" spans="1:25" ht="15.75" x14ac:dyDescent="0.25">
      <c r="A38" s="191"/>
      <c r="B38" s="20"/>
      <c r="C38" s="171"/>
      <c r="D38" s="160" t="s">
        <v>142</v>
      </c>
      <c r="E38" s="11"/>
      <c r="F38" s="11"/>
      <c r="G38" s="11"/>
      <c r="H38" s="11"/>
      <c r="I38" s="11"/>
      <c r="J38" s="11"/>
      <c r="K38" s="11"/>
      <c r="L38" s="11"/>
      <c r="M38" s="11"/>
      <c r="N38" s="11"/>
      <c r="O38" s="217"/>
      <c r="P38" s="217"/>
      <c r="Q38" s="344"/>
      <c r="R38" s="173"/>
      <c r="S38" s="173"/>
      <c r="T38" s="345"/>
      <c r="U38" s="217"/>
      <c r="V38" s="217"/>
      <c r="W38" s="217"/>
      <c r="X38" s="164"/>
      <c r="Y38" s="189"/>
    </row>
    <row r="39" spans="1:25" ht="15.75" thickBot="1" x14ac:dyDescent="0.3">
      <c r="A39" s="191"/>
      <c r="B39" s="20"/>
      <c r="C39" s="179"/>
      <c r="D39" s="180"/>
      <c r="E39" s="180"/>
      <c r="F39" s="212">
        <f>(F21-M21)*12</f>
        <v>23265.429984000002</v>
      </c>
      <c r="G39" s="212">
        <f>(G21-N21)*12</f>
        <v>23579.341055999997</v>
      </c>
      <c r="H39" s="212">
        <f>(H21-O21)*12</f>
        <v>23893.252128</v>
      </c>
      <c r="I39" s="212">
        <f>(I21-P21)*12</f>
        <v>24207.163199999999</v>
      </c>
      <c r="J39" s="212">
        <f>MATCH(H32,O68:O108)</f>
        <v>16</v>
      </c>
      <c r="K39" s="212">
        <f>MATCH(H32,O68:O108)</f>
        <v>16</v>
      </c>
      <c r="L39" s="209"/>
      <c r="M39" s="209"/>
      <c r="N39" s="166"/>
      <c r="O39" s="166"/>
      <c r="P39" s="166"/>
      <c r="Q39" s="166"/>
      <c r="R39" s="180"/>
      <c r="S39" s="180"/>
      <c r="T39" s="180"/>
      <c r="U39" s="180"/>
      <c r="V39" s="180"/>
      <c r="W39" s="180"/>
      <c r="X39" s="167"/>
      <c r="Y39" s="189"/>
    </row>
    <row r="40" spans="1:25" x14ac:dyDescent="0.25">
      <c r="A40" s="191"/>
      <c r="B40" s="20"/>
      <c r="C40" s="39"/>
      <c r="D40" s="39"/>
      <c r="E40" s="39"/>
      <c r="F40" s="39"/>
      <c r="G40" s="9"/>
      <c r="H40" s="39"/>
      <c r="I40" s="39"/>
      <c r="J40" s="39"/>
      <c r="K40" s="39"/>
      <c r="L40" s="39"/>
      <c r="M40" s="39"/>
      <c r="N40" s="39"/>
      <c r="O40" s="39"/>
      <c r="P40" s="39"/>
      <c r="Q40" s="39"/>
      <c r="R40" s="39"/>
      <c r="S40" s="39"/>
      <c r="T40" s="39"/>
      <c r="U40" s="39"/>
      <c r="V40" s="39"/>
      <c r="W40" s="39"/>
      <c r="X40" s="39"/>
      <c r="Y40" s="213"/>
    </row>
    <row r="41" spans="1:25" x14ac:dyDescent="0.25">
      <c r="A41" s="191"/>
      <c r="B41" s="20"/>
      <c r="C41" s="39"/>
      <c r="D41" s="336" t="s">
        <v>186</v>
      </c>
      <c r="E41" s="39"/>
      <c r="F41" s="39"/>
      <c r="G41" s="9"/>
      <c r="H41" s="39"/>
      <c r="I41" s="39"/>
      <c r="J41" s="39"/>
      <c r="K41" s="39"/>
      <c r="L41" s="39"/>
      <c r="M41" s="39"/>
      <c r="N41" s="39"/>
      <c r="O41" s="39"/>
      <c r="P41" s="39"/>
      <c r="Q41" s="39"/>
      <c r="R41" s="39"/>
      <c r="S41" s="39"/>
      <c r="T41" s="39"/>
      <c r="U41" s="39"/>
      <c r="V41" s="39"/>
      <c r="W41" s="39"/>
      <c r="X41" s="39"/>
      <c r="Y41" s="213"/>
    </row>
    <row r="42" spans="1:25" x14ac:dyDescent="0.25">
      <c r="A42" s="191"/>
      <c r="B42" s="20"/>
      <c r="C42" s="39"/>
      <c r="D42" s="39" t="s">
        <v>145</v>
      </c>
      <c r="E42" s="39"/>
      <c r="F42" s="39"/>
      <c r="G42" s="39"/>
      <c r="H42" s="39"/>
      <c r="I42" s="39"/>
      <c r="J42" s="39"/>
      <c r="K42" s="39"/>
      <c r="L42" s="39"/>
      <c r="M42" s="39"/>
      <c r="N42" s="39"/>
      <c r="O42" s="39"/>
      <c r="P42" s="39"/>
      <c r="Q42" s="39"/>
      <c r="R42" s="39"/>
      <c r="S42" s="39"/>
      <c r="T42" s="39"/>
      <c r="U42" s="39"/>
      <c r="V42" s="39"/>
      <c r="W42" s="39"/>
      <c r="X42" s="39"/>
      <c r="Y42" s="213"/>
    </row>
    <row r="43" spans="1:25" x14ac:dyDescent="0.25">
      <c r="A43" s="191"/>
      <c r="B43" s="20"/>
      <c r="C43" s="39"/>
      <c r="D43" s="39" t="s">
        <v>146</v>
      </c>
      <c r="E43" s="214"/>
      <c r="F43" s="39"/>
      <c r="G43" s="39"/>
      <c r="H43" s="39"/>
      <c r="I43" s="39"/>
      <c r="J43" s="39"/>
      <c r="K43" s="39"/>
      <c r="L43" s="39"/>
      <c r="M43" s="39"/>
      <c r="N43" s="39"/>
      <c r="O43" s="39"/>
      <c r="P43" s="39"/>
      <c r="Q43" s="39"/>
      <c r="R43" s="39"/>
      <c r="S43" s="39"/>
      <c r="T43" s="39"/>
      <c r="U43" s="39"/>
      <c r="V43" s="39"/>
      <c r="W43" s="39"/>
      <c r="X43" s="39"/>
      <c r="Y43" s="213"/>
    </row>
    <row r="44" spans="1:25" x14ac:dyDescent="0.25">
      <c r="A44" s="191"/>
      <c r="B44" s="20"/>
      <c r="C44" s="39"/>
      <c r="D44" s="39" t="s">
        <v>135</v>
      </c>
      <c r="E44" s="214"/>
      <c r="F44" s="39"/>
      <c r="G44" s="39"/>
      <c r="H44" s="39"/>
      <c r="I44" s="39"/>
      <c r="J44" s="39"/>
      <c r="K44" s="39"/>
      <c r="L44" s="39"/>
      <c r="M44" s="39"/>
      <c r="N44" s="39"/>
      <c r="O44" s="39"/>
      <c r="P44" s="39"/>
      <c r="Q44" s="39"/>
      <c r="R44" s="39"/>
      <c r="S44" s="39"/>
      <c r="T44" s="39"/>
      <c r="U44" s="39"/>
      <c r="V44" s="39"/>
      <c r="W44" s="39"/>
      <c r="X44" s="39"/>
      <c r="Y44" s="213"/>
    </row>
    <row r="45" spans="1:25" x14ac:dyDescent="0.25">
      <c r="A45" s="191"/>
      <c r="B45" s="20"/>
      <c r="C45" s="39"/>
      <c r="D45" s="39" t="s">
        <v>147</v>
      </c>
      <c r="E45" s="214"/>
      <c r="F45" s="39"/>
      <c r="G45" s="39"/>
      <c r="H45" s="39"/>
      <c r="I45" s="39"/>
      <c r="J45" s="39"/>
      <c r="K45" s="39"/>
      <c r="L45" s="39"/>
      <c r="M45" s="39"/>
      <c r="N45" s="39"/>
      <c r="O45" s="39"/>
      <c r="P45" s="39"/>
      <c r="Q45" s="39"/>
      <c r="R45" s="39"/>
      <c r="S45" s="39"/>
      <c r="T45" s="39"/>
      <c r="U45" s="39"/>
      <c r="V45" s="39"/>
      <c r="W45" s="39"/>
      <c r="X45" s="39"/>
      <c r="Y45" s="213"/>
    </row>
    <row r="46" spans="1:25" x14ac:dyDescent="0.25">
      <c r="A46" s="191"/>
      <c r="B46" s="20"/>
      <c r="C46" s="39"/>
      <c r="D46" s="39" t="s">
        <v>202</v>
      </c>
      <c r="E46" s="214"/>
      <c r="F46" s="39"/>
      <c r="G46" s="39"/>
      <c r="H46" s="39"/>
      <c r="I46" s="39"/>
      <c r="J46" s="39"/>
      <c r="K46" s="39"/>
      <c r="L46" s="39"/>
      <c r="M46" s="39"/>
      <c r="N46" s="39"/>
      <c r="O46" s="39"/>
      <c r="P46" s="39"/>
      <c r="Q46" s="39"/>
      <c r="R46" s="39"/>
      <c r="S46" s="39"/>
      <c r="T46" s="39"/>
      <c r="U46" s="39"/>
      <c r="V46" s="39"/>
      <c r="W46" s="39"/>
      <c r="X46" s="39"/>
      <c r="Y46" s="213"/>
    </row>
    <row r="47" spans="1:25" x14ac:dyDescent="0.25">
      <c r="A47" s="191"/>
      <c r="B47" s="20"/>
      <c r="C47" s="39"/>
      <c r="D47" s="39" t="s">
        <v>203</v>
      </c>
      <c r="E47" s="214"/>
      <c r="F47" s="39"/>
      <c r="G47" s="39"/>
      <c r="H47" s="39"/>
      <c r="I47" s="39"/>
      <c r="J47" s="39"/>
      <c r="K47" s="39"/>
      <c r="L47" s="39"/>
      <c r="M47" s="39"/>
      <c r="N47" s="39"/>
      <c r="O47" s="39"/>
      <c r="P47" s="39"/>
      <c r="Q47" s="39"/>
      <c r="R47" s="39"/>
      <c r="S47" s="39"/>
      <c r="T47" s="39"/>
      <c r="U47" s="39"/>
      <c r="V47" s="39"/>
      <c r="W47" s="39"/>
      <c r="X47" s="39"/>
      <c r="Y47" s="213"/>
    </row>
    <row r="48" spans="1:25" x14ac:dyDescent="0.25">
      <c r="A48" s="191"/>
      <c r="B48" s="20"/>
      <c r="C48" s="39"/>
      <c r="D48" s="39" t="s">
        <v>197</v>
      </c>
      <c r="E48" s="214"/>
      <c r="F48" s="39"/>
      <c r="G48" s="39"/>
      <c r="H48" s="39"/>
      <c r="I48" s="39"/>
      <c r="J48" s="39"/>
      <c r="K48" s="39"/>
      <c r="L48" s="39"/>
      <c r="M48" s="39"/>
      <c r="N48" s="39"/>
      <c r="O48" s="39"/>
      <c r="P48" s="39"/>
      <c r="Q48" s="39"/>
      <c r="R48" s="39"/>
      <c r="S48" s="39"/>
      <c r="T48" s="39"/>
      <c r="U48" s="39"/>
      <c r="V48" s="39"/>
      <c r="W48" s="39"/>
      <c r="X48" s="39"/>
      <c r="Y48" s="213"/>
    </row>
    <row r="49" spans="1:38" x14ac:dyDescent="0.25">
      <c r="A49" s="191"/>
      <c r="B49" s="20"/>
      <c r="C49" s="39"/>
      <c r="D49" s="39" t="s">
        <v>198</v>
      </c>
      <c r="E49" s="214"/>
      <c r="F49" s="39"/>
      <c r="G49" s="39"/>
      <c r="H49" s="39"/>
      <c r="I49" s="39"/>
      <c r="J49" s="39"/>
      <c r="K49" s="39"/>
      <c r="L49" s="39"/>
      <c r="M49" s="39"/>
      <c r="N49" s="39"/>
      <c r="O49" s="39"/>
      <c r="P49" s="39"/>
      <c r="Q49" s="39"/>
      <c r="R49" s="39"/>
      <c r="S49" s="39"/>
      <c r="T49" s="39"/>
      <c r="U49" s="39"/>
      <c r="V49" s="39"/>
      <c r="W49" s="39"/>
      <c r="X49" s="39"/>
      <c r="Y49" s="213"/>
    </row>
    <row r="50" spans="1:38" x14ac:dyDescent="0.25">
      <c r="A50" s="191"/>
      <c r="B50" s="20"/>
      <c r="C50" s="39"/>
      <c r="D50" s="39" t="s">
        <v>199</v>
      </c>
      <c r="E50" s="214"/>
      <c r="F50" s="39"/>
      <c r="G50" s="39"/>
      <c r="H50" s="39"/>
      <c r="I50" s="39"/>
      <c r="J50" s="39"/>
      <c r="K50" s="39"/>
      <c r="L50" s="39"/>
      <c r="M50" s="39"/>
      <c r="N50" s="39"/>
      <c r="O50" s="39"/>
      <c r="P50" s="39"/>
      <c r="Q50" s="39"/>
      <c r="R50" s="39"/>
      <c r="S50" s="39"/>
      <c r="T50" s="39"/>
      <c r="U50" s="39"/>
      <c r="V50" s="39"/>
      <c r="W50" s="39"/>
      <c r="X50" s="39"/>
      <c r="Y50" s="213"/>
    </row>
    <row r="51" spans="1:38" x14ac:dyDescent="0.25">
      <c r="A51" s="191"/>
      <c r="B51" s="20"/>
      <c r="C51" s="39"/>
      <c r="D51" s="39" t="s">
        <v>200</v>
      </c>
      <c r="E51" s="214"/>
      <c r="F51" s="39"/>
      <c r="G51" s="39"/>
      <c r="H51" s="39"/>
      <c r="I51" s="39"/>
      <c r="J51" s="39"/>
      <c r="K51" s="39"/>
      <c r="L51" s="39"/>
      <c r="M51" s="39"/>
      <c r="N51" s="39"/>
      <c r="O51" s="39"/>
      <c r="P51" s="39"/>
      <c r="Q51" s="39"/>
      <c r="R51" s="39"/>
      <c r="S51" s="39"/>
      <c r="T51" s="39"/>
      <c r="U51" s="39"/>
      <c r="V51" s="39"/>
      <c r="W51" s="39"/>
      <c r="X51" s="39"/>
      <c r="Y51" s="213"/>
    </row>
    <row r="52" spans="1:38" x14ac:dyDescent="0.25">
      <c r="A52" s="191"/>
      <c r="B52" s="20"/>
      <c r="C52" s="39"/>
      <c r="D52" s="39" t="s">
        <v>154</v>
      </c>
      <c r="E52" s="214"/>
      <c r="F52" s="39"/>
      <c r="G52" s="39"/>
      <c r="H52" s="39"/>
      <c r="I52" s="39"/>
      <c r="J52" s="39"/>
      <c r="K52" s="39"/>
      <c r="L52" s="39"/>
      <c r="M52" s="39"/>
      <c r="N52" s="39"/>
      <c r="O52" s="39"/>
      <c r="P52" s="39"/>
      <c r="Q52" s="39"/>
      <c r="R52" s="39"/>
      <c r="S52" s="39"/>
      <c r="T52" s="39"/>
      <c r="U52" s="39"/>
      <c r="V52" s="39"/>
      <c r="W52" s="39"/>
      <c r="X52" s="39"/>
      <c r="Y52" s="213"/>
    </row>
    <row r="53" spans="1:38" x14ac:dyDescent="0.25">
      <c r="A53" s="191"/>
      <c r="B53" s="20"/>
      <c r="C53" s="39"/>
      <c r="D53" s="39" t="s">
        <v>201</v>
      </c>
      <c r="E53" s="214"/>
      <c r="F53" s="39"/>
      <c r="G53" s="39"/>
      <c r="H53" s="39"/>
      <c r="I53" s="39"/>
      <c r="J53" s="39"/>
      <c r="K53" s="39"/>
      <c r="L53" s="39"/>
      <c r="M53" s="39"/>
      <c r="N53" s="39"/>
      <c r="O53" s="39"/>
      <c r="P53" s="39"/>
      <c r="Q53" s="39"/>
      <c r="R53" s="39"/>
      <c r="S53" s="39"/>
      <c r="T53" s="39"/>
      <c r="U53" s="39"/>
      <c r="V53" s="39"/>
      <c r="W53" s="39"/>
      <c r="X53" s="39"/>
      <c r="Y53" s="213"/>
    </row>
    <row r="54" spans="1:38" ht="15.75" thickBot="1" x14ac:dyDescent="0.3">
      <c r="A54" s="191"/>
      <c r="B54" s="192"/>
      <c r="C54" s="215"/>
      <c r="D54" s="215"/>
      <c r="E54" s="215"/>
      <c r="F54" s="215"/>
      <c r="G54" s="215"/>
      <c r="H54" s="215"/>
      <c r="I54" s="215"/>
      <c r="J54" s="215"/>
      <c r="K54" s="215"/>
      <c r="L54" s="215"/>
      <c r="M54" s="215"/>
      <c r="N54" s="215"/>
      <c r="O54" s="215"/>
      <c r="P54" s="215"/>
      <c r="Q54" s="215"/>
      <c r="R54" s="215"/>
      <c r="S54" s="215"/>
      <c r="T54" s="215"/>
      <c r="U54" s="215"/>
      <c r="V54" s="215"/>
      <c r="W54" s="215"/>
      <c r="X54" s="215"/>
      <c r="Y54" s="216"/>
      <c r="AA54" s="85"/>
    </row>
    <row r="55" spans="1:38" x14ac:dyDescent="0.25">
      <c r="B55" s="194"/>
      <c r="C55" s="194"/>
      <c r="D55" s="195"/>
      <c r="E55" s="222"/>
      <c r="F55" s="195"/>
      <c r="G55" s="195"/>
      <c r="H55" s="195"/>
      <c r="I55" s="195"/>
      <c r="J55" s="112"/>
      <c r="K55" s="112"/>
      <c r="L55" s="112"/>
      <c r="M55" s="112"/>
      <c r="N55" s="112"/>
      <c r="O55" s="112"/>
      <c r="P55" s="112"/>
      <c r="Q55" s="112"/>
      <c r="R55" s="112"/>
      <c r="S55" s="112"/>
      <c r="T55" s="112"/>
      <c r="U55" s="112"/>
      <c r="V55" s="112"/>
      <c r="W55" s="112"/>
      <c r="X55" s="194"/>
      <c r="Y55" s="194"/>
      <c r="Z55" s="194"/>
      <c r="AA55" s="194"/>
      <c r="AB55" s="194"/>
      <c r="AC55" s="194"/>
      <c r="AD55" s="194"/>
      <c r="AE55" s="194"/>
      <c r="AF55" s="194"/>
    </row>
    <row r="56" spans="1:38" x14ac:dyDescent="0.25">
      <c r="B56" s="194"/>
      <c r="C56" s="194"/>
      <c r="D56" s="92"/>
      <c r="E56" s="94" t="s">
        <v>79</v>
      </c>
      <c r="F56" s="92"/>
      <c r="G56" s="92"/>
      <c r="H56" s="92"/>
      <c r="I56" s="92"/>
      <c r="J56" s="92"/>
      <c r="K56" s="92"/>
      <c r="L56" s="291"/>
      <c r="M56" s="196"/>
      <c r="N56" s="197" t="s">
        <v>81</v>
      </c>
      <c r="O56" s="196"/>
      <c r="P56" s="196"/>
      <c r="Q56" s="196"/>
      <c r="R56" s="196"/>
      <c r="S56" s="196"/>
      <c r="T56" s="92"/>
      <c r="U56" s="92"/>
      <c r="V56" s="92"/>
      <c r="W56" s="92"/>
      <c r="X56" s="92"/>
      <c r="Y56" s="195"/>
      <c r="Z56" s="195"/>
      <c r="AA56" s="195"/>
      <c r="AB56" s="195"/>
      <c r="AC56" s="195"/>
      <c r="AD56" s="195"/>
      <c r="AE56" s="195"/>
      <c r="AF56" s="194"/>
      <c r="AG56" s="52"/>
    </row>
    <row r="57" spans="1:38" ht="29.25" customHeight="1" x14ac:dyDescent="0.25">
      <c r="B57" s="194"/>
      <c r="C57" s="194"/>
      <c r="D57" s="198" t="s">
        <v>31</v>
      </c>
      <c r="E57" s="198" t="s">
        <v>32</v>
      </c>
      <c r="F57" s="232" t="s">
        <v>3</v>
      </c>
      <c r="G57" s="94" t="s">
        <v>6</v>
      </c>
      <c r="H57" s="198"/>
      <c r="I57" s="92"/>
      <c r="J57" s="92"/>
      <c r="K57" s="92"/>
      <c r="L57" s="299">
        <f ca="1">(L59-L58)/365</f>
        <v>1.0849315068493151</v>
      </c>
      <c r="M57" s="199" t="s">
        <v>23</v>
      </c>
      <c r="N57" s="292" t="s">
        <v>51</v>
      </c>
      <c r="O57" s="199" t="s">
        <v>25</v>
      </c>
      <c r="P57" s="199" t="s">
        <v>26</v>
      </c>
      <c r="Q57" s="199" t="s">
        <v>27</v>
      </c>
      <c r="R57" s="92"/>
      <c r="S57" s="198" t="s">
        <v>49</v>
      </c>
      <c r="T57" s="198" t="s">
        <v>50</v>
      </c>
      <c r="U57" s="94" t="s">
        <v>47</v>
      </c>
      <c r="V57" s="94" t="s">
        <v>46</v>
      </c>
      <c r="W57" s="92"/>
      <c r="X57" s="92"/>
      <c r="Y57" s="112"/>
      <c r="Z57" s="112"/>
      <c r="AA57" s="112"/>
      <c r="AB57" s="194"/>
      <c r="AC57" s="194"/>
      <c r="AD57" s="194"/>
      <c r="AE57" s="194"/>
      <c r="AF57" s="194"/>
      <c r="AG57" s="52"/>
    </row>
    <row r="58" spans="1:38" ht="15.75" x14ac:dyDescent="0.25">
      <c r="B58" s="194"/>
      <c r="C58" s="194"/>
      <c r="D58" s="92" t="s">
        <v>35</v>
      </c>
      <c r="E58" s="233">
        <v>2122</v>
      </c>
      <c r="F58" s="234">
        <v>500</v>
      </c>
      <c r="G58" s="93">
        <f>SUM(E58:F58)</f>
        <v>2622</v>
      </c>
      <c r="H58" s="92"/>
      <c r="I58" s="92"/>
      <c r="J58" s="92"/>
      <c r="K58" s="92"/>
      <c r="L58" s="300">
        <v>42735</v>
      </c>
      <c r="M58" s="196">
        <v>25000</v>
      </c>
      <c r="N58" s="196">
        <v>22</v>
      </c>
      <c r="O58" s="196">
        <v>4400</v>
      </c>
      <c r="P58" s="196">
        <v>20000</v>
      </c>
      <c r="Q58" s="196">
        <v>4400</v>
      </c>
      <c r="R58" s="92"/>
      <c r="S58" s="293">
        <f>F39</f>
        <v>23265.429984000002</v>
      </c>
      <c r="T58" s="293">
        <f>'Φόρος 2013'!E4</f>
        <v>5118.3945964800005</v>
      </c>
      <c r="U58" s="294">
        <f>'Φόρος 2013'!C10</f>
        <v>1900</v>
      </c>
      <c r="V58" s="293">
        <f>T58-U58</f>
        <v>3218.3945964800005</v>
      </c>
      <c r="W58" s="92"/>
      <c r="X58" s="92"/>
      <c r="Y58" s="112"/>
      <c r="Z58" s="112"/>
      <c r="AA58" s="112"/>
      <c r="AB58" s="194"/>
      <c r="AC58" s="194"/>
      <c r="AD58" s="194"/>
      <c r="AE58" s="194"/>
      <c r="AF58" s="194"/>
      <c r="AG58" s="52"/>
    </row>
    <row r="59" spans="1:38" x14ac:dyDescent="0.25">
      <c r="B59" s="194"/>
      <c r="C59" s="194"/>
      <c r="D59" s="92" t="s">
        <v>29</v>
      </c>
      <c r="E59" s="233">
        <v>2122</v>
      </c>
      <c r="F59" s="234">
        <v>500</v>
      </c>
      <c r="G59" s="93">
        <f t="shared" ref="G59:G62" si="0">SUM(E59:F59)</f>
        <v>2622</v>
      </c>
      <c r="H59" s="92"/>
      <c r="I59" s="92"/>
      <c r="J59" s="92"/>
      <c r="K59" s="92"/>
      <c r="L59" s="300">
        <f ca="1">TODAY()</f>
        <v>43131</v>
      </c>
      <c r="M59" s="196">
        <v>17000</v>
      </c>
      <c r="N59" s="196">
        <v>29</v>
      </c>
      <c r="O59" s="196">
        <v>2900</v>
      </c>
      <c r="P59" s="196">
        <v>30000</v>
      </c>
      <c r="Q59" s="196">
        <v>7300</v>
      </c>
      <c r="R59" s="92"/>
      <c r="S59" s="92"/>
      <c r="T59" s="92"/>
      <c r="U59" s="92"/>
      <c r="V59" s="92"/>
      <c r="W59" s="92"/>
      <c r="X59" s="92"/>
      <c r="Y59" s="112"/>
      <c r="Z59" s="112"/>
      <c r="AA59" s="112"/>
      <c r="AB59" s="194"/>
      <c r="AC59" s="194"/>
      <c r="AD59" s="194"/>
      <c r="AE59" s="194"/>
      <c r="AF59" s="194"/>
      <c r="AG59" s="52"/>
    </row>
    <row r="60" spans="1:38" x14ac:dyDescent="0.25">
      <c r="B60" s="194"/>
      <c r="C60" s="194"/>
      <c r="D60" s="92" t="s">
        <v>33</v>
      </c>
      <c r="E60" s="233">
        <v>1804</v>
      </c>
      <c r="F60" s="234">
        <v>450</v>
      </c>
      <c r="G60" s="93">
        <f t="shared" si="0"/>
        <v>2254</v>
      </c>
      <c r="H60" s="92"/>
      <c r="I60" s="92"/>
      <c r="J60" s="92"/>
      <c r="K60" s="92"/>
      <c r="L60" s="301"/>
      <c r="M60" s="200" t="s">
        <v>45</v>
      </c>
      <c r="N60" s="196">
        <v>37</v>
      </c>
      <c r="O60" s="196">
        <v>3700</v>
      </c>
      <c r="P60" s="196">
        <v>40000</v>
      </c>
      <c r="Q60" s="196">
        <v>11000</v>
      </c>
      <c r="R60" s="195"/>
      <c r="S60" s="195"/>
      <c r="T60" s="195"/>
      <c r="U60" s="195"/>
      <c r="V60" s="195"/>
      <c r="W60" s="195"/>
      <c r="X60" s="92"/>
      <c r="Y60" s="112"/>
      <c r="Z60" s="112"/>
      <c r="AA60" s="112"/>
      <c r="AB60" s="112"/>
      <c r="AC60" s="112"/>
      <c r="AD60" s="112"/>
      <c r="AE60" s="112"/>
      <c r="AF60" s="194"/>
      <c r="AG60" s="52"/>
    </row>
    <row r="61" spans="1:38" x14ac:dyDescent="0.25">
      <c r="B61" s="194"/>
      <c r="C61" s="194"/>
      <c r="D61" s="92" t="s">
        <v>34</v>
      </c>
      <c r="E61" s="233">
        <v>1592</v>
      </c>
      <c r="F61" s="234">
        <v>400</v>
      </c>
      <c r="G61" s="93">
        <f t="shared" si="0"/>
        <v>1992</v>
      </c>
      <c r="H61" s="92"/>
      <c r="I61" s="92"/>
      <c r="J61" s="92"/>
      <c r="K61" s="92"/>
      <c r="L61" s="299"/>
      <c r="M61" s="92"/>
      <c r="N61" s="92"/>
      <c r="O61" s="92"/>
      <c r="P61" s="92"/>
      <c r="Q61" s="92"/>
      <c r="R61" s="195"/>
      <c r="S61" s="195"/>
      <c r="T61" s="195"/>
      <c r="U61" s="195"/>
      <c r="V61" s="223"/>
      <c r="W61" s="195"/>
      <c r="X61" s="92"/>
      <c r="Y61" s="112"/>
      <c r="Z61" s="112"/>
      <c r="AA61" s="112"/>
      <c r="AB61" s="112"/>
      <c r="AC61" s="112"/>
      <c r="AD61" s="112"/>
      <c r="AE61" s="112"/>
      <c r="AF61" s="194"/>
      <c r="AG61" s="52"/>
    </row>
    <row r="62" spans="1:38" x14ac:dyDescent="0.25">
      <c r="B62" s="194"/>
      <c r="C62" s="194"/>
      <c r="D62" s="233" t="s">
        <v>30</v>
      </c>
      <c r="E62" s="233">
        <v>1485</v>
      </c>
      <c r="F62" s="234">
        <v>250</v>
      </c>
      <c r="G62" s="93">
        <f t="shared" si="0"/>
        <v>1735</v>
      </c>
      <c r="H62" s="233"/>
      <c r="I62" s="92"/>
      <c r="J62" s="92"/>
      <c r="K62" s="92"/>
      <c r="L62" s="92"/>
      <c r="M62" s="92"/>
      <c r="N62" s="92"/>
      <c r="O62" s="92"/>
      <c r="P62" s="92"/>
      <c r="Q62" s="92"/>
      <c r="R62" s="195"/>
      <c r="S62" s="195"/>
      <c r="T62" s="195"/>
      <c r="U62" s="195"/>
      <c r="V62" s="227"/>
      <c r="W62" s="195"/>
      <c r="X62" s="92"/>
      <c r="Y62" s="112"/>
      <c r="Z62" s="112"/>
      <c r="AA62" s="112"/>
      <c r="AB62" s="112"/>
      <c r="AC62" s="112"/>
      <c r="AD62" s="112"/>
      <c r="AE62" s="112"/>
      <c r="AF62" s="194"/>
      <c r="AG62" s="52"/>
    </row>
    <row r="63" spans="1:38" x14ac:dyDescent="0.25">
      <c r="B63" s="194"/>
      <c r="C63" s="194"/>
      <c r="D63" s="92"/>
      <c r="E63" s="92"/>
      <c r="F63" s="295"/>
      <c r="G63" s="92"/>
      <c r="H63" s="92"/>
      <c r="I63" s="92"/>
      <c r="J63" s="92"/>
      <c r="K63" s="92"/>
      <c r="L63" s="92"/>
      <c r="M63" s="196" t="s">
        <v>72</v>
      </c>
      <c r="N63" s="92"/>
      <c r="O63" s="92"/>
      <c r="P63" s="92"/>
      <c r="Q63" s="92"/>
      <c r="R63" s="195"/>
      <c r="S63" s="195"/>
      <c r="T63" s="195"/>
      <c r="U63" s="195"/>
      <c r="V63" s="195"/>
      <c r="W63" s="195"/>
      <c r="X63" s="92"/>
      <c r="Y63" s="112"/>
      <c r="Z63" s="112"/>
      <c r="AA63" s="112"/>
      <c r="AB63" s="112"/>
      <c r="AC63" s="112"/>
      <c r="AD63" s="112"/>
      <c r="AE63" s="112"/>
      <c r="AF63" s="194"/>
      <c r="AG63" s="52"/>
      <c r="AJ63" s="89"/>
      <c r="AK63" s="89"/>
      <c r="AL63" s="89"/>
    </row>
    <row r="64" spans="1:38" x14ac:dyDescent="0.25">
      <c r="B64" s="194"/>
      <c r="C64" s="194"/>
      <c r="D64" s="94"/>
      <c r="E64" s="92" t="s">
        <v>129</v>
      </c>
      <c r="F64" s="92"/>
      <c r="G64" s="92"/>
      <c r="H64" s="92"/>
      <c r="I64" s="92"/>
      <c r="J64" s="92"/>
      <c r="K64" s="92"/>
      <c r="L64" s="92"/>
      <c r="M64" s="92" t="s">
        <v>64</v>
      </c>
      <c r="N64" s="92"/>
      <c r="O64" s="92"/>
      <c r="P64" s="92"/>
      <c r="Q64" s="92"/>
      <c r="R64" s="195"/>
      <c r="S64" s="195"/>
      <c r="T64" s="195"/>
      <c r="U64" s="195"/>
      <c r="V64" s="195"/>
      <c r="W64" s="195"/>
      <c r="X64" s="92"/>
      <c r="Y64" s="112"/>
      <c r="Z64" s="112"/>
      <c r="AA64" s="112"/>
      <c r="AB64" s="112"/>
      <c r="AC64" s="112"/>
      <c r="AD64" s="112"/>
      <c r="AE64" s="112"/>
      <c r="AF64" s="194"/>
      <c r="AG64" s="52"/>
      <c r="AJ64" s="89"/>
      <c r="AK64" s="89"/>
      <c r="AL64" s="89"/>
    </row>
    <row r="65" spans="2:38" x14ac:dyDescent="0.25">
      <c r="B65" s="194"/>
      <c r="C65" s="194"/>
      <c r="D65" s="94"/>
      <c r="E65" s="291" t="s">
        <v>130</v>
      </c>
      <c r="F65" s="92" t="s">
        <v>131</v>
      </c>
      <c r="G65" s="92"/>
      <c r="H65" s="92"/>
      <c r="I65" s="92"/>
      <c r="J65" s="92"/>
      <c r="K65" s="92"/>
      <c r="L65" s="92"/>
      <c r="M65" s="92"/>
      <c r="N65" s="92"/>
      <c r="O65" s="92"/>
      <c r="P65" s="92"/>
      <c r="Q65" s="92"/>
      <c r="R65" s="195"/>
      <c r="S65" s="195"/>
      <c r="T65" s="195"/>
      <c r="U65" s="195"/>
      <c r="V65" s="195"/>
      <c r="W65" s="195"/>
      <c r="X65" s="195"/>
      <c r="Y65" s="195"/>
      <c r="Z65" s="195"/>
      <c r="AA65" s="112"/>
      <c r="AB65" s="112"/>
      <c r="AC65" s="112"/>
      <c r="AD65" s="112"/>
      <c r="AE65" s="112"/>
      <c r="AF65" s="194"/>
      <c r="AG65" s="52"/>
      <c r="AJ65" s="89"/>
      <c r="AK65" s="89"/>
      <c r="AL65" s="89"/>
    </row>
    <row r="66" spans="2:38" x14ac:dyDescent="0.25">
      <c r="B66" s="194"/>
      <c r="C66" s="194"/>
      <c r="D66" s="92" t="s">
        <v>125</v>
      </c>
      <c r="E66" s="92">
        <v>0</v>
      </c>
      <c r="F66" s="92">
        <v>0</v>
      </c>
      <c r="G66" s="92"/>
      <c r="H66" s="92"/>
      <c r="I66" s="92"/>
      <c r="J66" s="92"/>
      <c r="K66" s="92"/>
      <c r="L66" s="92"/>
      <c r="M66" s="92"/>
      <c r="N66" s="92"/>
      <c r="O66" s="92"/>
      <c r="P66" s="92"/>
      <c r="Q66" s="92"/>
      <c r="R66" s="195"/>
      <c r="S66" s="195"/>
      <c r="T66" s="195"/>
      <c r="U66" s="195"/>
      <c r="V66" s="195"/>
      <c r="W66" s="195"/>
      <c r="X66" s="195"/>
      <c r="Y66" s="195"/>
      <c r="Z66" s="195"/>
      <c r="AA66" s="112"/>
      <c r="AB66" s="112"/>
      <c r="AC66" s="112"/>
      <c r="AD66" s="112"/>
      <c r="AE66" s="112"/>
      <c r="AF66" s="112"/>
      <c r="AG66" s="52"/>
      <c r="AJ66" s="89"/>
      <c r="AK66" s="89"/>
      <c r="AL66" s="89"/>
    </row>
    <row r="67" spans="2:38" x14ac:dyDescent="0.25">
      <c r="B67" s="49"/>
      <c r="C67" s="49"/>
      <c r="D67" s="92" t="s">
        <v>126</v>
      </c>
      <c r="E67" s="92">
        <v>210</v>
      </c>
      <c r="F67" s="92">
        <v>210</v>
      </c>
      <c r="G67" s="92"/>
      <c r="H67" s="92"/>
      <c r="I67" s="92"/>
      <c r="J67" s="92"/>
      <c r="K67" s="92"/>
      <c r="L67" s="92"/>
      <c r="M67" s="92"/>
      <c r="N67" s="92" t="s">
        <v>54</v>
      </c>
      <c r="O67" s="92" t="s">
        <v>55</v>
      </c>
      <c r="P67" s="92"/>
      <c r="Q67" s="92"/>
      <c r="R67" s="92"/>
      <c r="S67" s="92" t="s">
        <v>56</v>
      </c>
      <c r="T67" s="92" t="s">
        <v>57</v>
      </c>
      <c r="U67" s="92"/>
      <c r="V67" s="92"/>
      <c r="W67" s="50"/>
      <c r="X67" s="201"/>
      <c r="Y67" s="201"/>
      <c r="Z67" s="201"/>
      <c r="AA67" s="51"/>
      <c r="AB67" s="51"/>
      <c r="AC67" s="51"/>
      <c r="AD67" s="51"/>
      <c r="AE67" s="51"/>
      <c r="AF67" s="201"/>
      <c r="AG67" s="52"/>
      <c r="AJ67" s="89"/>
      <c r="AK67" s="89"/>
      <c r="AL67" s="89"/>
    </row>
    <row r="68" spans="2:38" x14ac:dyDescent="0.25">
      <c r="B68" s="49"/>
      <c r="C68" s="49"/>
      <c r="D68" s="92" t="s">
        <v>127</v>
      </c>
      <c r="E68" s="92">
        <v>210</v>
      </c>
      <c r="F68" s="92">
        <v>210</v>
      </c>
      <c r="G68" s="92"/>
      <c r="H68" s="92"/>
      <c r="I68" s="92"/>
      <c r="J68" s="92"/>
      <c r="K68" s="92"/>
      <c r="L68" s="92"/>
      <c r="M68" s="92"/>
      <c r="N68" s="92">
        <v>1</v>
      </c>
      <c r="O68" s="92">
        <v>0</v>
      </c>
      <c r="P68" s="92"/>
      <c r="Q68" s="92"/>
      <c r="R68" s="92">
        <v>0</v>
      </c>
      <c r="S68" s="92">
        <v>0</v>
      </c>
      <c r="T68" s="93">
        <f t="shared" ref="T68:T108" si="1">$E$13*R68</f>
        <v>0</v>
      </c>
      <c r="U68" s="92"/>
      <c r="V68" s="92"/>
      <c r="W68" s="92"/>
      <c r="X68" s="195"/>
      <c r="Y68" s="195"/>
      <c r="Z68" s="195"/>
      <c r="AA68" s="112"/>
      <c r="AB68" s="92"/>
      <c r="AC68" s="92"/>
      <c r="AD68" s="92"/>
      <c r="AE68" s="92"/>
      <c r="AF68" s="201"/>
      <c r="AG68" s="52"/>
      <c r="AJ68" s="89"/>
      <c r="AK68" s="89"/>
      <c r="AL68" s="89"/>
    </row>
    <row r="69" spans="2:38" x14ac:dyDescent="0.25">
      <c r="B69" s="49"/>
      <c r="C69" s="49"/>
      <c r="D69" s="291" t="s">
        <v>132</v>
      </c>
      <c r="E69" s="291">
        <v>200</v>
      </c>
      <c r="F69" s="291">
        <v>210</v>
      </c>
      <c r="G69" s="291"/>
      <c r="H69" s="291"/>
      <c r="I69" s="291"/>
      <c r="J69" s="92"/>
      <c r="K69" s="92"/>
      <c r="L69" s="92"/>
      <c r="M69" s="92"/>
      <c r="N69" s="92">
        <v>2</v>
      </c>
      <c r="O69" s="92">
        <v>1</v>
      </c>
      <c r="P69" s="92"/>
      <c r="Q69" s="92"/>
      <c r="R69" s="92">
        <v>0.04</v>
      </c>
      <c r="S69" s="295">
        <v>60</v>
      </c>
      <c r="T69" s="93">
        <f t="shared" si="1"/>
        <v>53.24</v>
      </c>
      <c r="U69" s="92">
        <v>0</v>
      </c>
      <c r="V69" s="92" t="s">
        <v>38</v>
      </c>
      <c r="W69" s="92"/>
      <c r="X69" s="195"/>
      <c r="Y69" s="195"/>
      <c r="Z69" s="195"/>
      <c r="AA69" s="112"/>
      <c r="AB69" s="92"/>
      <c r="AC69" s="92"/>
      <c r="AD69" s="92"/>
      <c r="AE69" s="92"/>
      <c r="AF69" s="201"/>
      <c r="AG69" s="52"/>
      <c r="AJ69" s="89"/>
      <c r="AK69" s="89"/>
      <c r="AL69" s="89"/>
    </row>
    <row r="70" spans="2:38" ht="28.5" customHeight="1" x14ac:dyDescent="0.25">
      <c r="B70" s="49"/>
      <c r="C70" s="49"/>
      <c r="D70" s="92" t="s">
        <v>128</v>
      </c>
      <c r="E70" s="291">
        <v>250</v>
      </c>
      <c r="F70" s="291">
        <v>250</v>
      </c>
      <c r="G70" s="291"/>
      <c r="H70" s="291"/>
      <c r="I70" s="291"/>
      <c r="J70" s="94"/>
      <c r="K70" s="94"/>
      <c r="L70" s="94"/>
      <c r="M70" s="92"/>
      <c r="N70" s="92">
        <v>2</v>
      </c>
      <c r="O70" s="92">
        <v>2</v>
      </c>
      <c r="P70" s="92"/>
      <c r="Q70" s="92"/>
      <c r="R70" s="92">
        <v>0.04</v>
      </c>
      <c r="S70" s="295">
        <v>60</v>
      </c>
      <c r="T70" s="93">
        <f t="shared" si="1"/>
        <v>53.24</v>
      </c>
      <c r="U70" s="92">
        <v>1</v>
      </c>
      <c r="V70" s="92" t="s">
        <v>37</v>
      </c>
      <c r="W70" s="92"/>
      <c r="X70" s="195"/>
      <c r="Y70" s="195"/>
      <c r="Z70" s="195"/>
      <c r="AA70" s="112"/>
      <c r="AB70" s="92"/>
      <c r="AC70" s="92"/>
      <c r="AD70" s="92"/>
      <c r="AE70" s="92"/>
      <c r="AF70" s="201"/>
      <c r="AG70" s="52"/>
      <c r="AJ70" s="89"/>
      <c r="AK70" s="89"/>
      <c r="AL70" s="89"/>
    </row>
    <row r="71" spans="2:38" x14ac:dyDescent="0.25">
      <c r="B71" s="49"/>
      <c r="C71" s="49"/>
      <c r="D71" s="291"/>
      <c r="E71" s="291"/>
      <c r="F71" s="291"/>
      <c r="G71" s="291"/>
      <c r="H71" s="291"/>
      <c r="I71" s="291"/>
      <c r="J71" s="93"/>
      <c r="K71" s="93"/>
      <c r="L71" s="93"/>
      <c r="M71" s="92"/>
      <c r="N71" s="92">
        <v>3</v>
      </c>
      <c r="O71" s="92">
        <v>3</v>
      </c>
      <c r="P71" s="92"/>
      <c r="Q71" s="92"/>
      <c r="R71" s="92">
        <v>0.08</v>
      </c>
      <c r="S71" s="295">
        <v>120</v>
      </c>
      <c r="T71" s="93">
        <f t="shared" si="1"/>
        <v>106.48</v>
      </c>
      <c r="U71" s="92">
        <v>2</v>
      </c>
      <c r="V71" s="92"/>
      <c r="W71" s="92"/>
      <c r="X71" s="195"/>
      <c r="Y71" s="195"/>
      <c r="Z71" s="195"/>
      <c r="AA71" s="112"/>
      <c r="AB71" s="92"/>
      <c r="AC71" s="92"/>
      <c r="AD71" s="92"/>
      <c r="AE71" s="92"/>
      <c r="AF71" s="201"/>
      <c r="AG71" s="52"/>
      <c r="AJ71" s="89"/>
      <c r="AK71" s="89"/>
      <c r="AL71" s="89"/>
    </row>
    <row r="72" spans="2:38" x14ac:dyDescent="0.25">
      <c r="B72" s="49"/>
      <c r="C72" s="49"/>
      <c r="D72" s="291"/>
      <c r="E72" s="291"/>
      <c r="F72" s="291"/>
      <c r="G72" s="291"/>
      <c r="H72" s="291"/>
      <c r="I72" s="291"/>
      <c r="J72" s="93"/>
      <c r="K72" s="93"/>
      <c r="L72" s="93"/>
      <c r="M72" s="92"/>
      <c r="N72" s="92">
        <v>3</v>
      </c>
      <c r="O72" s="92">
        <v>4</v>
      </c>
      <c r="P72" s="92"/>
      <c r="Q72" s="92"/>
      <c r="R72" s="92">
        <v>0.08</v>
      </c>
      <c r="S72" s="295">
        <v>120</v>
      </c>
      <c r="T72" s="93">
        <f t="shared" si="1"/>
        <v>106.48</v>
      </c>
      <c r="U72" s="92">
        <v>3</v>
      </c>
      <c r="V72" s="92"/>
      <c r="W72" s="93"/>
      <c r="X72" s="227"/>
      <c r="Y72" s="227"/>
      <c r="Z72" s="227"/>
      <c r="AA72" s="109"/>
      <c r="AB72" s="93"/>
      <c r="AC72" s="93"/>
      <c r="AD72" s="93"/>
      <c r="AE72" s="93"/>
      <c r="AF72" s="201"/>
      <c r="AG72" s="52"/>
      <c r="AJ72" s="89"/>
      <c r="AK72" s="89"/>
      <c r="AL72" s="89"/>
    </row>
    <row r="73" spans="2:38" x14ac:dyDescent="0.25">
      <c r="B73" s="49"/>
      <c r="C73" s="49"/>
      <c r="D73" s="291"/>
      <c r="E73" s="291"/>
      <c r="F73" s="291"/>
      <c r="G73" s="291"/>
      <c r="H73" s="291"/>
      <c r="I73" s="291"/>
      <c r="J73" s="93"/>
      <c r="K73" s="93"/>
      <c r="L73" s="93"/>
      <c r="M73" s="92"/>
      <c r="N73" s="92">
        <v>4</v>
      </c>
      <c r="O73" s="92">
        <v>5</v>
      </c>
      <c r="P73" s="92">
        <v>1</v>
      </c>
      <c r="Q73" s="92"/>
      <c r="R73" s="92">
        <v>0.12</v>
      </c>
      <c r="S73" s="295">
        <v>180</v>
      </c>
      <c r="T73" s="93">
        <f t="shared" si="1"/>
        <v>159.72</v>
      </c>
      <c r="U73" s="92">
        <v>4</v>
      </c>
      <c r="V73" s="92"/>
      <c r="W73" s="92"/>
      <c r="X73" s="195"/>
      <c r="Y73" s="195"/>
      <c r="Z73" s="195"/>
      <c r="AA73" s="112"/>
      <c r="AB73" s="92"/>
      <c r="AC73" s="92"/>
      <c r="AD73" s="92"/>
      <c r="AE73" s="92"/>
      <c r="AF73" s="201"/>
      <c r="AG73" s="52"/>
      <c r="AJ73" s="89"/>
      <c r="AK73" s="89"/>
      <c r="AL73" s="89"/>
    </row>
    <row r="74" spans="2:38" x14ac:dyDescent="0.25">
      <c r="B74" s="49"/>
      <c r="C74" s="49"/>
      <c r="D74" s="92"/>
      <c r="E74" s="94" t="s">
        <v>80</v>
      </c>
      <c r="F74" s="92"/>
      <c r="G74" s="92"/>
      <c r="H74" s="92"/>
      <c r="I74" s="92"/>
      <c r="J74" s="93"/>
      <c r="K74" s="93"/>
      <c r="L74" s="93"/>
      <c r="M74" s="92"/>
      <c r="N74" s="92">
        <v>4</v>
      </c>
      <c r="O74" s="92">
        <v>6</v>
      </c>
      <c r="P74" s="92"/>
      <c r="Q74" s="92"/>
      <c r="R74" s="92">
        <v>0.12</v>
      </c>
      <c r="S74" s="295">
        <v>180</v>
      </c>
      <c r="T74" s="93">
        <f t="shared" si="1"/>
        <v>159.72</v>
      </c>
      <c r="U74" s="92"/>
      <c r="V74" s="92"/>
      <c r="W74" s="92"/>
      <c r="X74" s="195"/>
      <c r="Y74" s="195"/>
      <c r="Z74" s="195"/>
      <c r="AA74" s="112"/>
      <c r="AB74" s="92"/>
      <c r="AC74" s="92"/>
      <c r="AD74" s="92"/>
      <c r="AE74" s="92"/>
      <c r="AF74" s="201"/>
      <c r="AG74" s="52"/>
      <c r="AJ74" s="89"/>
      <c r="AK74" s="89"/>
      <c r="AL74" s="89"/>
    </row>
    <row r="75" spans="2:38" ht="45" x14ac:dyDescent="0.25">
      <c r="B75" s="49"/>
      <c r="C75" s="49"/>
      <c r="D75" s="198" t="s">
        <v>31</v>
      </c>
      <c r="E75" s="198" t="s">
        <v>32</v>
      </c>
      <c r="F75" s="232" t="s">
        <v>3</v>
      </c>
      <c r="G75" s="198" t="s">
        <v>4</v>
      </c>
      <c r="H75" s="198" t="s">
        <v>5</v>
      </c>
      <c r="I75" s="94" t="s">
        <v>6</v>
      </c>
      <c r="J75" s="93"/>
      <c r="K75" s="93"/>
      <c r="L75" s="93"/>
      <c r="M75" s="92"/>
      <c r="N75" s="92">
        <v>5</v>
      </c>
      <c r="O75" s="92">
        <v>7</v>
      </c>
      <c r="P75" s="92"/>
      <c r="Q75" s="92"/>
      <c r="R75" s="92">
        <v>0.16</v>
      </c>
      <c r="S75" s="295">
        <v>240</v>
      </c>
      <c r="T75" s="93">
        <f t="shared" si="1"/>
        <v>212.96</v>
      </c>
      <c r="U75" s="302">
        <v>1</v>
      </c>
      <c r="V75" s="92"/>
      <c r="W75" s="92"/>
      <c r="X75" s="195"/>
      <c r="Y75" s="195"/>
      <c r="Z75" s="195"/>
      <c r="AA75" s="92"/>
      <c r="AB75" s="92"/>
      <c r="AC75" s="92"/>
      <c r="AD75" s="92"/>
      <c r="AE75" s="92"/>
      <c r="AF75" s="201"/>
      <c r="AG75" s="52"/>
    </row>
    <row r="76" spans="2:38" x14ac:dyDescent="0.25">
      <c r="B76" s="49"/>
      <c r="C76" s="49"/>
      <c r="D76" s="92" t="s">
        <v>35</v>
      </c>
      <c r="E76" s="233">
        <v>1459</v>
      </c>
      <c r="F76" s="234">
        <v>296</v>
      </c>
      <c r="G76" s="92">
        <v>460</v>
      </c>
      <c r="H76" s="92">
        <v>343</v>
      </c>
      <c r="I76" s="93">
        <f>SUM(E76:H76)</f>
        <v>2558</v>
      </c>
      <c r="J76" s="92"/>
      <c r="K76" s="92"/>
      <c r="L76" s="92"/>
      <c r="M76" s="92"/>
      <c r="N76" s="92">
        <v>5</v>
      </c>
      <c r="O76" s="92">
        <v>8</v>
      </c>
      <c r="P76" s="92"/>
      <c r="Q76" s="92"/>
      <c r="R76" s="92">
        <v>0.16</v>
      </c>
      <c r="S76" s="295">
        <v>240</v>
      </c>
      <c r="T76" s="93">
        <f t="shared" si="1"/>
        <v>212.96</v>
      </c>
      <c r="U76" s="92"/>
      <c r="V76" s="92"/>
      <c r="W76" s="50"/>
      <c r="X76" s="201"/>
      <c r="Y76" s="201"/>
      <c r="Z76" s="201"/>
      <c r="AA76" s="50"/>
      <c r="AB76" s="50"/>
      <c r="AC76" s="50"/>
      <c r="AD76" s="50"/>
      <c r="AE76" s="50"/>
      <c r="AF76" s="201"/>
      <c r="AG76" s="52"/>
    </row>
    <row r="77" spans="2:38" x14ac:dyDescent="0.25">
      <c r="B77" s="49"/>
      <c r="C77" s="49"/>
      <c r="D77" s="92" t="s">
        <v>29</v>
      </c>
      <c r="E77" s="233">
        <v>1459</v>
      </c>
      <c r="F77" s="234">
        <v>226</v>
      </c>
      <c r="G77" s="92">
        <v>390</v>
      </c>
      <c r="H77" s="92">
        <v>273</v>
      </c>
      <c r="I77" s="93">
        <f t="shared" ref="I77:I80" si="2">SUM(E77:H77)</f>
        <v>2348</v>
      </c>
      <c r="J77" s="92"/>
      <c r="K77" s="92"/>
      <c r="L77" s="92"/>
      <c r="M77" s="92"/>
      <c r="N77" s="92">
        <v>6</v>
      </c>
      <c r="O77" s="92">
        <v>9</v>
      </c>
      <c r="P77" s="92"/>
      <c r="Q77" s="92"/>
      <c r="R77" s="92">
        <v>0.2</v>
      </c>
      <c r="S77" s="295">
        <v>300</v>
      </c>
      <c r="T77" s="93">
        <f t="shared" si="1"/>
        <v>266.2</v>
      </c>
      <c r="U77" s="291">
        <v>0</v>
      </c>
      <c r="V77" s="92"/>
      <c r="W77" s="50"/>
      <c r="X77" s="201"/>
      <c r="Y77" s="201"/>
      <c r="Z77" s="201"/>
      <c r="AA77" s="50"/>
      <c r="AB77" s="50"/>
      <c r="AC77" s="50"/>
      <c r="AD77" s="50"/>
      <c r="AE77" s="50"/>
      <c r="AF77" s="201"/>
      <c r="AG77" s="52"/>
    </row>
    <row r="78" spans="2:38" x14ac:dyDescent="0.25">
      <c r="B78" s="49"/>
      <c r="C78" s="49"/>
      <c r="D78" s="92" t="s">
        <v>33</v>
      </c>
      <c r="E78" s="233">
        <v>1331</v>
      </c>
      <c r="F78" s="234">
        <v>215</v>
      </c>
      <c r="G78" s="92">
        <v>368</v>
      </c>
      <c r="H78" s="92">
        <v>184</v>
      </c>
      <c r="I78" s="93">
        <f t="shared" si="2"/>
        <v>2098</v>
      </c>
      <c r="J78" s="92"/>
      <c r="K78" s="92"/>
      <c r="L78" s="92"/>
      <c r="M78" s="92"/>
      <c r="N78" s="92">
        <v>6</v>
      </c>
      <c r="O78" s="92">
        <v>10</v>
      </c>
      <c r="P78" s="92"/>
      <c r="Q78" s="92"/>
      <c r="R78" s="92">
        <v>0.2</v>
      </c>
      <c r="S78" s="295">
        <v>300</v>
      </c>
      <c r="T78" s="93">
        <f t="shared" si="1"/>
        <v>266.2</v>
      </c>
      <c r="U78" s="92">
        <v>1</v>
      </c>
      <c r="V78" s="92"/>
      <c r="W78" s="50"/>
      <c r="X78" s="201"/>
      <c r="Y78" s="201"/>
      <c r="Z78" s="201"/>
      <c r="AA78" s="50"/>
      <c r="AB78" s="50"/>
      <c r="AC78" s="50"/>
      <c r="AD78" s="50"/>
      <c r="AE78" s="50"/>
      <c r="AF78" s="201"/>
      <c r="AG78" s="52"/>
    </row>
    <row r="79" spans="2:38" x14ac:dyDescent="0.25">
      <c r="B79" s="49"/>
      <c r="C79" s="49"/>
      <c r="D79" s="92" t="s">
        <v>34</v>
      </c>
      <c r="E79" s="233">
        <v>1150</v>
      </c>
      <c r="F79" s="234">
        <v>200</v>
      </c>
      <c r="G79" s="92">
        <v>335</v>
      </c>
      <c r="H79" s="92">
        <v>128</v>
      </c>
      <c r="I79" s="93">
        <f t="shared" si="2"/>
        <v>1813</v>
      </c>
      <c r="J79" s="92"/>
      <c r="K79" s="92"/>
      <c r="L79" s="92"/>
      <c r="M79" s="92"/>
      <c r="N79" s="92">
        <v>7</v>
      </c>
      <c r="O79" s="92">
        <v>11</v>
      </c>
      <c r="P79" s="92"/>
      <c r="Q79" s="92"/>
      <c r="R79" s="92">
        <v>0.24</v>
      </c>
      <c r="S79" s="295">
        <v>360</v>
      </c>
      <c r="T79" s="93">
        <f t="shared" si="1"/>
        <v>319.44</v>
      </c>
      <c r="U79" s="92">
        <v>2</v>
      </c>
      <c r="V79" s="92"/>
      <c r="W79" s="50"/>
      <c r="X79" s="201"/>
      <c r="Y79" s="201"/>
      <c r="Z79" s="201"/>
      <c r="AA79" s="50"/>
      <c r="AB79" s="50"/>
      <c r="AC79" s="50"/>
      <c r="AD79" s="50"/>
      <c r="AE79" s="50"/>
      <c r="AF79" s="201"/>
      <c r="AG79" s="52"/>
    </row>
    <row r="80" spans="2:38" x14ac:dyDescent="0.25">
      <c r="B80" s="49"/>
      <c r="C80" s="49"/>
      <c r="D80" s="233" t="s">
        <v>30</v>
      </c>
      <c r="E80" s="233">
        <v>1065</v>
      </c>
      <c r="F80" s="234">
        <v>184</v>
      </c>
      <c r="G80" s="233">
        <v>300</v>
      </c>
      <c r="H80" s="233">
        <v>128</v>
      </c>
      <c r="I80" s="93">
        <f t="shared" si="2"/>
        <v>1677</v>
      </c>
      <c r="J80" s="92"/>
      <c r="K80" s="92"/>
      <c r="L80" s="92"/>
      <c r="M80" s="92"/>
      <c r="N80" s="92">
        <v>7</v>
      </c>
      <c r="O80" s="92">
        <v>12</v>
      </c>
      <c r="P80" s="92"/>
      <c r="Q80" s="92"/>
      <c r="R80" s="92">
        <v>0.24</v>
      </c>
      <c r="S80" s="295">
        <v>360</v>
      </c>
      <c r="T80" s="93">
        <f t="shared" si="1"/>
        <v>319.44</v>
      </c>
      <c r="U80" s="92">
        <v>3</v>
      </c>
      <c r="V80" s="92"/>
      <c r="W80" s="50"/>
      <c r="X80" s="201"/>
      <c r="Y80" s="201"/>
      <c r="Z80" s="201"/>
      <c r="AA80" s="50"/>
      <c r="AB80" s="50"/>
      <c r="AC80" s="50"/>
      <c r="AD80" s="50"/>
      <c r="AE80" s="50"/>
      <c r="AF80" s="201"/>
      <c r="AG80" s="52"/>
    </row>
    <row r="81" spans="2:33" x14ac:dyDescent="0.25">
      <c r="B81" s="49"/>
      <c r="C81" s="49"/>
      <c r="D81" s="92"/>
      <c r="E81" s="92"/>
      <c r="F81" s="92"/>
      <c r="G81" s="92"/>
      <c r="H81" s="92"/>
      <c r="I81" s="92"/>
      <c r="J81" s="92"/>
      <c r="K81" s="92"/>
      <c r="L81" s="92"/>
      <c r="M81" s="92"/>
      <c r="N81" s="92">
        <v>8</v>
      </c>
      <c r="O81" s="92">
        <v>13</v>
      </c>
      <c r="P81" s="92"/>
      <c r="Q81" s="92"/>
      <c r="R81" s="92">
        <v>0.28000000000000003</v>
      </c>
      <c r="S81" s="295">
        <v>420</v>
      </c>
      <c r="T81" s="93">
        <f t="shared" si="1"/>
        <v>372.68000000000006</v>
      </c>
      <c r="U81" s="92">
        <v>4</v>
      </c>
      <c r="V81" s="92"/>
      <c r="W81" s="50"/>
      <c r="X81" s="201"/>
      <c r="Y81" s="201"/>
      <c r="Z81" s="201"/>
      <c r="AA81" s="50"/>
      <c r="AB81" s="50"/>
      <c r="AC81" s="50"/>
      <c r="AD81" s="50"/>
      <c r="AE81" s="50"/>
      <c r="AF81" s="201"/>
      <c r="AG81" s="52"/>
    </row>
    <row r="82" spans="2:33" x14ac:dyDescent="0.25">
      <c r="B82" s="49"/>
      <c r="C82" s="49"/>
      <c r="D82" s="92"/>
      <c r="E82" s="92"/>
      <c r="F82" s="92"/>
      <c r="G82" s="92"/>
      <c r="H82" s="92"/>
      <c r="I82" s="92"/>
      <c r="J82" s="92"/>
      <c r="K82" s="92"/>
      <c r="L82" s="92"/>
      <c r="M82" s="92"/>
      <c r="N82" s="92">
        <v>8</v>
      </c>
      <c r="O82" s="92">
        <v>14</v>
      </c>
      <c r="P82" s="92"/>
      <c r="Q82" s="92"/>
      <c r="R82" s="92">
        <v>0.28000000000000003</v>
      </c>
      <c r="S82" s="295">
        <v>420</v>
      </c>
      <c r="T82" s="93">
        <f t="shared" si="1"/>
        <v>372.68000000000006</v>
      </c>
      <c r="U82" s="92"/>
      <c r="V82" s="92"/>
      <c r="W82" s="50"/>
      <c r="X82" s="201"/>
      <c r="Y82" s="201"/>
      <c r="Z82" s="201"/>
      <c r="AA82" s="50"/>
      <c r="AB82" s="50"/>
      <c r="AC82" s="50"/>
      <c r="AD82" s="50"/>
      <c r="AE82" s="50"/>
      <c r="AF82" s="201"/>
      <c r="AG82" s="52"/>
    </row>
    <row r="83" spans="2:33" x14ac:dyDescent="0.25">
      <c r="B83" s="49"/>
      <c r="C83" s="49"/>
      <c r="D83" s="92"/>
      <c r="E83" s="92"/>
      <c r="F83" s="92"/>
      <c r="G83" s="92"/>
      <c r="H83" s="92"/>
      <c r="I83" s="92"/>
      <c r="J83" s="92"/>
      <c r="K83" s="92"/>
      <c r="L83" s="92"/>
      <c r="M83" s="92"/>
      <c r="N83" s="92">
        <v>9</v>
      </c>
      <c r="O83" s="92">
        <v>15</v>
      </c>
      <c r="P83" s="92"/>
      <c r="Q83" s="92"/>
      <c r="R83" s="92">
        <v>0.32</v>
      </c>
      <c r="S83" s="295">
        <v>480</v>
      </c>
      <c r="T83" s="93">
        <f t="shared" si="1"/>
        <v>425.92</v>
      </c>
      <c r="U83" s="302">
        <v>1</v>
      </c>
      <c r="V83" s="92"/>
      <c r="W83" s="50"/>
      <c r="X83" s="201"/>
      <c r="Y83" s="201"/>
      <c r="Z83" s="201"/>
      <c r="AA83" s="50"/>
      <c r="AB83" s="50"/>
      <c r="AC83" s="50"/>
      <c r="AD83" s="50"/>
      <c r="AE83" s="50"/>
      <c r="AF83" s="49"/>
    </row>
    <row r="84" spans="2:33" x14ac:dyDescent="0.25">
      <c r="B84" s="49"/>
      <c r="C84" s="49"/>
      <c r="D84" s="92"/>
      <c r="E84" s="92"/>
      <c r="F84" s="92"/>
      <c r="G84" s="92"/>
      <c r="H84" s="92"/>
      <c r="I84" s="92"/>
      <c r="J84" s="92"/>
      <c r="K84" s="92"/>
      <c r="L84" s="92"/>
      <c r="M84" s="92"/>
      <c r="N84" s="92">
        <v>9</v>
      </c>
      <c r="O84" s="92">
        <v>16</v>
      </c>
      <c r="P84" s="92"/>
      <c r="Q84" s="92"/>
      <c r="R84" s="92">
        <v>0.32</v>
      </c>
      <c r="S84" s="295">
        <v>480</v>
      </c>
      <c r="T84" s="93">
        <f t="shared" si="1"/>
        <v>425.92</v>
      </c>
      <c r="U84" s="92"/>
      <c r="V84" s="92" t="s">
        <v>102</v>
      </c>
      <c r="W84" s="50"/>
      <c r="X84" s="201"/>
      <c r="Y84" s="201"/>
      <c r="Z84" s="201"/>
      <c r="AA84" s="50"/>
      <c r="AB84" s="50"/>
      <c r="AC84" s="50"/>
      <c r="AD84" s="50"/>
      <c r="AE84" s="50"/>
      <c r="AF84" s="49"/>
    </row>
    <row r="85" spans="2:33" x14ac:dyDescent="0.25">
      <c r="B85" s="49"/>
      <c r="C85" s="49"/>
      <c r="D85" s="92"/>
      <c r="E85" s="92"/>
      <c r="F85" s="92"/>
      <c r="G85" s="92"/>
      <c r="H85" s="92"/>
      <c r="I85" s="92"/>
      <c r="J85" s="92"/>
      <c r="K85" s="92"/>
      <c r="L85" s="92"/>
      <c r="M85" s="92"/>
      <c r="N85" s="92">
        <v>10</v>
      </c>
      <c r="O85" s="92">
        <v>17</v>
      </c>
      <c r="P85" s="92"/>
      <c r="Q85" s="92"/>
      <c r="R85" s="92">
        <v>0.36</v>
      </c>
      <c r="S85" s="295">
        <v>540</v>
      </c>
      <c r="T85" s="93">
        <f t="shared" si="1"/>
        <v>479.15999999999997</v>
      </c>
      <c r="U85" s="92"/>
      <c r="V85" s="92" t="s">
        <v>103</v>
      </c>
      <c r="W85" s="50"/>
      <c r="X85" s="201"/>
      <c r="Y85" s="201"/>
      <c r="Z85" s="201"/>
      <c r="AA85" s="50"/>
      <c r="AB85" s="50"/>
      <c r="AC85" s="50"/>
      <c r="AD85" s="50"/>
      <c r="AE85" s="50"/>
      <c r="AF85" s="49"/>
    </row>
    <row r="86" spans="2:33" x14ac:dyDescent="0.25">
      <c r="B86" s="49"/>
      <c r="C86" s="49"/>
      <c r="D86" s="92"/>
      <c r="E86" s="92"/>
      <c r="F86" s="92"/>
      <c r="G86" s="92"/>
      <c r="H86" s="92"/>
      <c r="I86" s="92"/>
      <c r="J86" s="92"/>
      <c r="K86" s="92"/>
      <c r="L86" s="92"/>
      <c r="M86" s="92"/>
      <c r="N86" s="92">
        <v>10</v>
      </c>
      <c r="O86" s="92">
        <v>18</v>
      </c>
      <c r="P86" s="92"/>
      <c r="Q86" s="92"/>
      <c r="R86" s="92">
        <v>0.36</v>
      </c>
      <c r="S86" s="295">
        <v>540</v>
      </c>
      <c r="T86" s="93">
        <f t="shared" si="1"/>
        <v>479.15999999999997</v>
      </c>
      <c r="U86" s="92"/>
      <c r="V86" s="302">
        <v>2</v>
      </c>
      <c r="W86" s="50"/>
      <c r="X86" s="201"/>
      <c r="Y86" s="201"/>
      <c r="Z86" s="201"/>
      <c r="AA86" s="50"/>
      <c r="AB86" s="50"/>
      <c r="AC86" s="50"/>
      <c r="AD86" s="50"/>
      <c r="AE86" s="50"/>
      <c r="AF86" s="49"/>
    </row>
    <row r="87" spans="2:33" x14ac:dyDescent="0.25">
      <c r="B87" s="49"/>
      <c r="C87" s="49"/>
      <c r="D87" s="92"/>
      <c r="E87" s="92"/>
      <c r="F87" s="92"/>
      <c r="G87" s="92"/>
      <c r="H87" s="92"/>
      <c r="I87" s="92"/>
      <c r="J87" s="92"/>
      <c r="K87" s="92"/>
      <c r="L87" s="92"/>
      <c r="M87" s="193"/>
      <c r="N87" s="193">
        <v>11</v>
      </c>
      <c r="O87" s="92">
        <v>19</v>
      </c>
      <c r="P87" s="92"/>
      <c r="Q87" s="92"/>
      <c r="R87" s="92">
        <v>0.4</v>
      </c>
      <c r="S87" s="295">
        <v>600</v>
      </c>
      <c r="T87" s="93">
        <f t="shared" si="1"/>
        <v>532.4</v>
      </c>
      <c r="U87" s="92"/>
      <c r="V87" s="302">
        <v>2</v>
      </c>
      <c r="W87" s="50"/>
      <c r="X87" s="201"/>
      <c r="Y87" s="201"/>
      <c r="Z87" s="201"/>
      <c r="AA87" s="50"/>
      <c r="AB87" s="50"/>
      <c r="AC87" s="50"/>
      <c r="AD87" s="50"/>
      <c r="AE87" s="50"/>
    </row>
    <row r="88" spans="2:33" x14ac:dyDescent="0.25">
      <c r="B88" s="49"/>
      <c r="C88" s="49"/>
      <c r="D88" s="92"/>
      <c r="E88" s="92"/>
      <c r="F88" s="92"/>
      <c r="G88" s="92"/>
      <c r="H88" s="92"/>
      <c r="I88" s="92"/>
      <c r="J88" s="92"/>
      <c r="K88" s="92"/>
      <c r="L88" s="92"/>
      <c r="M88" s="193"/>
      <c r="N88" s="193">
        <v>11</v>
      </c>
      <c r="O88" s="92">
        <v>20</v>
      </c>
      <c r="P88" s="92"/>
      <c r="Q88" s="92"/>
      <c r="R88" s="92">
        <v>0.4</v>
      </c>
      <c r="S88" s="295">
        <v>600</v>
      </c>
      <c r="T88" s="93">
        <f t="shared" si="1"/>
        <v>532.4</v>
      </c>
      <c r="U88" s="92"/>
      <c r="V88" s="303">
        <v>2</v>
      </c>
      <c r="W88" s="50"/>
      <c r="X88" s="201"/>
      <c r="Y88" s="201"/>
      <c r="Z88" s="201"/>
      <c r="AA88" s="50"/>
      <c r="AB88" s="50"/>
      <c r="AC88" s="50"/>
      <c r="AD88" s="50"/>
      <c r="AE88" s="50"/>
    </row>
    <row r="89" spans="2:33" x14ac:dyDescent="0.25">
      <c r="B89" s="49"/>
      <c r="C89" s="49"/>
      <c r="D89" s="92"/>
      <c r="E89" s="92"/>
      <c r="F89" s="92"/>
      <c r="G89" s="92"/>
      <c r="H89" s="92"/>
      <c r="I89" s="92"/>
      <c r="J89" s="92"/>
      <c r="K89" s="92"/>
      <c r="L89" s="92"/>
      <c r="M89" s="193"/>
      <c r="N89" s="193">
        <v>12</v>
      </c>
      <c r="O89" s="92">
        <v>21</v>
      </c>
      <c r="P89" s="92"/>
      <c r="Q89" s="92"/>
      <c r="R89" s="92">
        <v>0.44</v>
      </c>
      <c r="S89" s="295">
        <v>660</v>
      </c>
      <c r="T89" s="93">
        <f t="shared" si="1"/>
        <v>585.64</v>
      </c>
      <c r="U89" s="92"/>
      <c r="V89" s="92"/>
      <c r="W89" s="50"/>
      <c r="X89" s="201"/>
      <c r="Y89" s="201"/>
      <c r="Z89" s="201"/>
      <c r="AA89" s="50"/>
      <c r="AB89" s="50"/>
      <c r="AC89" s="50"/>
      <c r="AD89" s="50"/>
      <c r="AE89" s="50"/>
    </row>
    <row r="90" spans="2:33" x14ac:dyDescent="0.25">
      <c r="B90" s="49"/>
      <c r="C90" s="49"/>
      <c r="D90" s="92"/>
      <c r="E90" s="92"/>
      <c r="F90" s="92"/>
      <c r="G90" s="92"/>
      <c r="H90" s="92"/>
      <c r="I90" s="92"/>
      <c r="J90" s="92"/>
      <c r="K90" s="92"/>
      <c r="L90" s="92"/>
      <c r="M90" s="193"/>
      <c r="N90" s="193">
        <v>12</v>
      </c>
      <c r="O90" s="92">
        <v>22</v>
      </c>
      <c r="P90" s="92"/>
      <c r="Q90" s="92"/>
      <c r="R90" s="92">
        <v>0.44</v>
      </c>
      <c r="S90" s="295">
        <v>660</v>
      </c>
      <c r="T90" s="93">
        <f t="shared" si="1"/>
        <v>585.64</v>
      </c>
      <c r="U90" s="92"/>
      <c r="V90" s="92"/>
      <c r="W90" s="50"/>
      <c r="X90" s="201"/>
      <c r="Y90" s="201"/>
      <c r="Z90" s="201"/>
      <c r="AA90" s="50"/>
      <c r="AB90" s="50"/>
      <c r="AC90" s="50"/>
      <c r="AD90" s="50"/>
      <c r="AE90" s="50"/>
    </row>
    <row r="91" spans="2:33" x14ac:dyDescent="0.25">
      <c r="B91" s="49"/>
      <c r="C91" s="49"/>
      <c r="D91" s="92"/>
      <c r="E91" s="92"/>
      <c r="F91" s="92"/>
      <c r="G91" s="92"/>
      <c r="H91" s="92"/>
      <c r="I91" s="92"/>
      <c r="J91" s="92"/>
      <c r="K91" s="92"/>
      <c r="L91" s="92"/>
      <c r="M91" s="193"/>
      <c r="N91" s="193">
        <v>13</v>
      </c>
      <c r="O91" s="92">
        <v>23</v>
      </c>
      <c r="P91" s="92"/>
      <c r="Q91" s="92"/>
      <c r="R91" s="92">
        <v>0.48</v>
      </c>
      <c r="S91" s="295">
        <v>720</v>
      </c>
      <c r="T91" s="93">
        <f t="shared" si="1"/>
        <v>638.88</v>
      </c>
      <c r="U91" s="92"/>
      <c r="V91" s="92"/>
      <c r="W91" s="50"/>
      <c r="X91" s="201"/>
      <c r="Y91" s="201"/>
      <c r="Z91" s="201"/>
      <c r="AA91" s="50"/>
      <c r="AB91" s="50"/>
      <c r="AC91" s="50"/>
      <c r="AD91" s="50"/>
      <c r="AE91" s="50"/>
    </row>
    <row r="92" spans="2:33" x14ac:dyDescent="0.25">
      <c r="B92" s="49"/>
      <c r="C92" s="49"/>
      <c r="D92" s="92"/>
      <c r="E92" s="92"/>
      <c r="F92" s="92"/>
      <c r="G92" s="92"/>
      <c r="H92" s="92"/>
      <c r="I92" s="92"/>
      <c r="J92" s="92"/>
      <c r="K92" s="92"/>
      <c r="L92" s="92"/>
      <c r="M92" s="193"/>
      <c r="N92" s="193">
        <v>13</v>
      </c>
      <c r="O92" s="92">
        <v>24</v>
      </c>
      <c r="P92" s="92"/>
      <c r="Q92" s="92"/>
      <c r="R92" s="92">
        <v>0.48</v>
      </c>
      <c r="S92" s="295">
        <v>720</v>
      </c>
      <c r="T92" s="93">
        <f t="shared" si="1"/>
        <v>638.88</v>
      </c>
      <c r="U92" s="92"/>
      <c r="V92" s="92"/>
      <c r="W92" s="50"/>
      <c r="X92" s="201"/>
      <c r="Y92" s="201"/>
      <c r="Z92" s="201"/>
      <c r="AA92" s="50"/>
      <c r="AB92" s="50"/>
      <c r="AC92" s="50"/>
      <c r="AD92" s="50"/>
      <c r="AE92" s="50"/>
    </row>
    <row r="93" spans="2:33" x14ac:dyDescent="0.25">
      <c r="B93" s="49"/>
      <c r="C93" s="49"/>
      <c r="D93" s="92"/>
      <c r="E93" s="92"/>
      <c r="F93" s="92"/>
      <c r="G93" s="92"/>
      <c r="H93" s="92"/>
      <c r="I93" s="92"/>
      <c r="J93" s="92"/>
      <c r="K93" s="92"/>
      <c r="L93" s="92"/>
      <c r="M93" s="193"/>
      <c r="N93" s="193">
        <v>14</v>
      </c>
      <c r="O93" s="92">
        <v>25</v>
      </c>
      <c r="P93" s="92"/>
      <c r="Q93" s="92"/>
      <c r="R93" s="92">
        <v>0.52</v>
      </c>
      <c r="S93" s="295">
        <v>780</v>
      </c>
      <c r="T93" s="93">
        <f t="shared" si="1"/>
        <v>692.12</v>
      </c>
      <c r="U93" s="92"/>
      <c r="V93" s="92"/>
      <c r="W93" s="50"/>
      <c r="X93" s="201"/>
      <c r="Y93" s="201"/>
      <c r="Z93" s="201"/>
      <c r="AA93" s="50"/>
      <c r="AB93" s="50"/>
      <c r="AC93" s="50"/>
      <c r="AD93" s="50"/>
      <c r="AE93" s="50"/>
    </row>
    <row r="94" spans="2:33" x14ac:dyDescent="0.25">
      <c r="B94" s="49"/>
      <c r="C94" s="49"/>
      <c r="D94" s="92"/>
      <c r="E94" s="92"/>
      <c r="F94" s="92"/>
      <c r="G94" s="92"/>
      <c r="H94" s="92"/>
      <c r="I94" s="92"/>
      <c r="J94" s="92"/>
      <c r="K94" s="92"/>
      <c r="L94" s="92"/>
      <c r="M94" s="193"/>
      <c r="N94" s="193">
        <v>14</v>
      </c>
      <c r="O94" s="92">
        <v>26</v>
      </c>
      <c r="P94" s="92"/>
      <c r="Q94" s="92"/>
      <c r="R94" s="92">
        <v>0.52</v>
      </c>
      <c r="S94" s="295">
        <v>780</v>
      </c>
      <c r="T94" s="93">
        <f t="shared" si="1"/>
        <v>692.12</v>
      </c>
      <c r="U94" s="92"/>
      <c r="V94" s="92"/>
      <c r="W94" s="50"/>
      <c r="X94" s="50"/>
      <c r="Y94" s="50"/>
      <c r="Z94" s="50"/>
      <c r="AA94" s="50"/>
      <c r="AB94" s="50"/>
      <c r="AC94" s="50"/>
      <c r="AD94" s="50"/>
      <c r="AE94" s="50"/>
    </row>
    <row r="95" spans="2:33" x14ac:dyDescent="0.25">
      <c r="B95" s="49"/>
      <c r="C95" s="49"/>
      <c r="D95" s="92"/>
      <c r="E95" s="92"/>
      <c r="F95" s="92"/>
      <c r="G95" s="92"/>
      <c r="H95" s="92"/>
      <c r="I95" s="92"/>
      <c r="J95" s="92"/>
      <c r="K95" s="92"/>
      <c r="L95" s="92"/>
      <c r="M95" s="193"/>
      <c r="N95" s="193">
        <v>15</v>
      </c>
      <c r="O95" s="92">
        <v>27</v>
      </c>
      <c r="P95" s="92"/>
      <c r="Q95" s="92"/>
      <c r="R95" s="92">
        <v>0.56000000000000005</v>
      </c>
      <c r="S95" s="295">
        <v>840</v>
      </c>
      <c r="T95" s="93">
        <f t="shared" si="1"/>
        <v>745.36000000000013</v>
      </c>
      <c r="U95" s="92"/>
      <c r="V95" s="92"/>
      <c r="W95" s="50"/>
      <c r="X95" s="50"/>
      <c r="Y95" s="50"/>
      <c r="Z95" s="50"/>
      <c r="AA95" s="50"/>
      <c r="AB95" s="50"/>
      <c r="AC95" s="50"/>
      <c r="AD95" s="50"/>
      <c r="AE95" s="50"/>
    </row>
    <row r="96" spans="2:33" x14ac:dyDescent="0.25">
      <c r="B96" s="49"/>
      <c r="C96" s="49"/>
      <c r="D96" s="92"/>
      <c r="E96" s="92"/>
      <c r="F96" s="92"/>
      <c r="G96" s="92"/>
      <c r="H96" s="92"/>
      <c r="I96" s="92"/>
      <c r="J96" s="92"/>
      <c r="K96" s="92"/>
      <c r="L96" s="92"/>
      <c r="M96" s="193"/>
      <c r="N96" s="92">
        <v>15</v>
      </c>
      <c r="O96" s="92">
        <v>28</v>
      </c>
      <c r="P96" s="92"/>
      <c r="Q96" s="92"/>
      <c r="R96" s="92">
        <v>0.56000000000000005</v>
      </c>
      <c r="S96" s="295">
        <v>840</v>
      </c>
      <c r="T96" s="93">
        <f t="shared" si="1"/>
        <v>745.36000000000013</v>
      </c>
      <c r="U96" s="92"/>
      <c r="V96" s="92"/>
      <c r="W96" s="50"/>
      <c r="X96" s="50"/>
      <c r="Y96" s="50"/>
      <c r="Z96" s="50"/>
      <c r="AA96" s="50"/>
      <c r="AB96" s="50"/>
      <c r="AC96" s="50"/>
      <c r="AD96" s="50"/>
      <c r="AE96" s="50"/>
    </row>
    <row r="97" spans="2:31" x14ac:dyDescent="0.25">
      <c r="B97" s="49"/>
      <c r="C97" s="49"/>
      <c r="D97" s="92"/>
      <c r="E97" s="92"/>
      <c r="F97" s="92"/>
      <c r="G97" s="92"/>
      <c r="H97" s="92"/>
      <c r="I97" s="92"/>
      <c r="J97" s="92"/>
      <c r="K97" s="92"/>
      <c r="L97" s="92"/>
      <c r="M97" s="92"/>
      <c r="N97" s="92">
        <v>16</v>
      </c>
      <c r="O97" s="92">
        <v>29</v>
      </c>
      <c r="P97" s="92"/>
      <c r="Q97" s="92"/>
      <c r="R97" s="92">
        <v>0.6</v>
      </c>
      <c r="S97" s="295">
        <v>900</v>
      </c>
      <c r="T97" s="93">
        <f t="shared" si="1"/>
        <v>798.6</v>
      </c>
      <c r="U97" s="92"/>
      <c r="V97" s="92"/>
      <c r="W97" s="50"/>
      <c r="X97" s="50"/>
      <c r="Y97" s="50"/>
      <c r="Z97" s="50"/>
      <c r="AA97" s="50"/>
      <c r="AB97" s="50"/>
      <c r="AC97" s="50"/>
      <c r="AD97" s="50"/>
      <c r="AE97" s="50"/>
    </row>
    <row r="98" spans="2:31" x14ac:dyDescent="0.25">
      <c r="B98" s="49"/>
      <c r="C98" s="49"/>
      <c r="D98" s="92"/>
      <c r="E98" s="92"/>
      <c r="F98" s="92"/>
      <c r="G98" s="92"/>
      <c r="H98" s="92"/>
      <c r="I98" s="92"/>
      <c r="J98" s="92"/>
      <c r="K98" s="92"/>
      <c r="L98" s="92"/>
      <c r="M98" s="92"/>
      <c r="N98" s="92">
        <v>16</v>
      </c>
      <c r="O98" s="92">
        <v>30</v>
      </c>
      <c r="P98" s="92"/>
      <c r="Q98" s="92"/>
      <c r="R98" s="92">
        <v>0.6</v>
      </c>
      <c r="S98" s="295">
        <v>900</v>
      </c>
      <c r="T98" s="93">
        <f t="shared" si="1"/>
        <v>798.6</v>
      </c>
      <c r="U98" s="92"/>
      <c r="V98" s="92"/>
      <c r="W98" s="50"/>
      <c r="X98" s="50"/>
      <c r="Y98" s="50"/>
      <c r="Z98" s="50"/>
      <c r="AA98" s="50"/>
      <c r="AB98" s="50"/>
      <c r="AC98" s="50"/>
      <c r="AD98" s="50"/>
      <c r="AE98" s="50"/>
    </row>
    <row r="99" spans="2:31" x14ac:dyDescent="0.25">
      <c r="B99" s="49"/>
      <c r="C99" s="49"/>
      <c r="D99" s="92"/>
      <c r="E99" s="92"/>
      <c r="F99" s="92"/>
      <c r="G99" s="92"/>
      <c r="H99" s="92"/>
      <c r="I99" s="92"/>
      <c r="J99" s="92"/>
      <c r="K99" s="92"/>
      <c r="L99" s="92"/>
      <c r="M99" s="92"/>
      <c r="N99" s="92">
        <v>16</v>
      </c>
      <c r="O99" s="92">
        <v>31</v>
      </c>
      <c r="P99" s="92"/>
      <c r="Q99" s="92"/>
      <c r="R99" s="92">
        <v>0.6</v>
      </c>
      <c r="S99" s="295">
        <v>900</v>
      </c>
      <c r="T99" s="93">
        <f t="shared" si="1"/>
        <v>798.6</v>
      </c>
      <c r="U99" s="92"/>
      <c r="V99" s="92"/>
      <c r="W99" s="50"/>
      <c r="X99" s="50"/>
      <c r="Y99" s="50"/>
      <c r="Z99" s="50"/>
      <c r="AA99" s="50"/>
      <c r="AB99" s="50"/>
      <c r="AC99" s="50"/>
      <c r="AD99" s="50"/>
      <c r="AE99" s="50"/>
    </row>
    <row r="100" spans="2:31" x14ac:dyDescent="0.25">
      <c r="B100" s="49"/>
      <c r="C100" s="49"/>
      <c r="D100" s="92"/>
      <c r="E100" s="92"/>
      <c r="F100" s="92"/>
      <c r="G100" s="92"/>
      <c r="H100" s="92"/>
      <c r="I100" s="92"/>
      <c r="J100" s="92"/>
      <c r="K100" s="92"/>
      <c r="L100" s="92"/>
      <c r="M100" s="92"/>
      <c r="N100" s="92">
        <v>16</v>
      </c>
      <c r="O100" s="92">
        <v>32</v>
      </c>
      <c r="P100" s="92"/>
      <c r="Q100" s="92"/>
      <c r="R100" s="92">
        <v>0.6</v>
      </c>
      <c r="S100" s="295">
        <v>900</v>
      </c>
      <c r="T100" s="93">
        <f t="shared" si="1"/>
        <v>798.6</v>
      </c>
      <c r="U100" s="92"/>
      <c r="V100" s="92"/>
      <c r="W100" s="50"/>
      <c r="X100" s="50"/>
      <c r="Y100" s="50"/>
      <c r="Z100" s="50"/>
      <c r="AA100" s="50"/>
      <c r="AB100" s="50"/>
      <c r="AC100" s="50"/>
      <c r="AD100" s="50"/>
      <c r="AE100" s="50"/>
    </row>
    <row r="101" spans="2:31" x14ac:dyDescent="0.25">
      <c r="B101" s="49"/>
      <c r="C101" s="49"/>
      <c r="D101" s="92"/>
      <c r="E101" s="92"/>
      <c r="F101" s="92"/>
      <c r="G101" s="92"/>
      <c r="H101" s="92"/>
      <c r="I101" s="92"/>
      <c r="J101" s="92"/>
      <c r="K101" s="92"/>
      <c r="L101" s="92"/>
      <c r="M101" s="92"/>
      <c r="N101" s="92">
        <v>16</v>
      </c>
      <c r="O101" s="92">
        <v>33</v>
      </c>
      <c r="P101" s="92"/>
      <c r="Q101" s="92"/>
      <c r="R101" s="92">
        <v>0.6</v>
      </c>
      <c r="S101" s="295">
        <v>900</v>
      </c>
      <c r="T101" s="93">
        <f t="shared" si="1"/>
        <v>798.6</v>
      </c>
      <c r="U101" s="92"/>
      <c r="V101" s="92"/>
      <c r="W101" s="50"/>
      <c r="X101" s="50"/>
      <c r="Y101" s="50"/>
      <c r="Z101" s="50"/>
      <c r="AA101" s="50"/>
      <c r="AB101" s="50"/>
      <c r="AC101" s="50"/>
      <c r="AD101" s="50"/>
      <c r="AE101" s="50"/>
    </row>
    <row r="102" spans="2:31" x14ac:dyDescent="0.25">
      <c r="B102" s="49"/>
      <c r="C102" s="49"/>
      <c r="D102" s="92"/>
      <c r="E102" s="92"/>
      <c r="F102" s="92"/>
      <c r="G102" s="92"/>
      <c r="H102" s="92"/>
      <c r="I102" s="92"/>
      <c r="J102" s="92"/>
      <c r="K102" s="92"/>
      <c r="L102" s="92"/>
      <c r="M102" s="92"/>
      <c r="N102" s="92">
        <v>16</v>
      </c>
      <c r="O102" s="92">
        <v>34</v>
      </c>
      <c r="P102" s="92"/>
      <c r="Q102" s="92"/>
      <c r="R102" s="92">
        <v>0.6</v>
      </c>
      <c r="S102" s="295">
        <v>900</v>
      </c>
      <c r="T102" s="93">
        <f t="shared" si="1"/>
        <v>798.6</v>
      </c>
      <c r="U102" s="92"/>
      <c r="V102" s="92"/>
      <c r="W102" s="50"/>
      <c r="X102" s="50"/>
      <c r="Y102" s="50"/>
      <c r="Z102" s="50"/>
      <c r="AA102" s="50"/>
      <c r="AB102" s="50"/>
      <c r="AC102" s="50"/>
      <c r="AD102" s="50"/>
      <c r="AE102" s="50"/>
    </row>
    <row r="103" spans="2:31" x14ac:dyDescent="0.25">
      <c r="B103" s="49"/>
      <c r="C103" s="49"/>
      <c r="D103" s="92"/>
      <c r="E103" s="92"/>
      <c r="F103" s="92"/>
      <c r="G103" s="92"/>
      <c r="H103" s="92"/>
      <c r="I103" s="92"/>
      <c r="J103" s="92"/>
      <c r="K103" s="92"/>
      <c r="L103" s="92"/>
      <c r="M103" s="92"/>
      <c r="N103" s="92">
        <v>16</v>
      </c>
      <c r="O103" s="92">
        <v>35</v>
      </c>
      <c r="P103" s="92"/>
      <c r="Q103" s="92"/>
      <c r="R103" s="92">
        <v>0.6</v>
      </c>
      <c r="S103" s="295">
        <v>900</v>
      </c>
      <c r="T103" s="93">
        <f t="shared" si="1"/>
        <v>798.6</v>
      </c>
      <c r="U103" s="92"/>
      <c r="V103" s="92"/>
      <c r="W103" s="50"/>
      <c r="X103" s="50"/>
      <c r="Y103" s="50"/>
      <c r="Z103" s="50"/>
      <c r="AA103" s="50"/>
      <c r="AB103" s="50"/>
      <c r="AC103" s="50"/>
      <c r="AD103" s="50"/>
      <c r="AE103" s="50"/>
    </row>
    <row r="104" spans="2:31" x14ac:dyDescent="0.25">
      <c r="B104" s="49"/>
      <c r="C104" s="49"/>
      <c r="D104" s="92"/>
      <c r="E104" s="92"/>
      <c r="F104" s="92"/>
      <c r="G104" s="92"/>
      <c r="H104" s="92"/>
      <c r="I104" s="92"/>
      <c r="J104" s="92"/>
      <c r="K104" s="92"/>
      <c r="L104" s="92"/>
      <c r="M104" s="92"/>
      <c r="N104" s="92">
        <v>16</v>
      </c>
      <c r="O104" s="92">
        <v>36</v>
      </c>
      <c r="P104" s="92"/>
      <c r="Q104" s="92"/>
      <c r="R104" s="92">
        <v>0.6</v>
      </c>
      <c r="S104" s="295">
        <v>900</v>
      </c>
      <c r="T104" s="93">
        <f t="shared" si="1"/>
        <v>798.6</v>
      </c>
      <c r="U104" s="92"/>
      <c r="V104" s="92"/>
      <c r="W104" s="50"/>
      <c r="X104" s="50"/>
      <c r="Y104" s="50"/>
      <c r="Z104" s="50"/>
      <c r="AA104" s="50"/>
      <c r="AB104" s="50"/>
      <c r="AC104" s="50"/>
      <c r="AD104" s="50"/>
      <c r="AE104" s="50"/>
    </row>
    <row r="105" spans="2:31" x14ac:dyDescent="0.25">
      <c r="B105" s="49"/>
      <c r="C105" s="49"/>
      <c r="D105" s="92"/>
      <c r="E105" s="92"/>
      <c r="F105" s="92"/>
      <c r="G105" s="92"/>
      <c r="H105" s="92"/>
      <c r="I105" s="92"/>
      <c r="J105" s="92"/>
      <c r="K105" s="92"/>
      <c r="L105" s="92"/>
      <c r="M105" s="92"/>
      <c r="N105" s="92">
        <v>16</v>
      </c>
      <c r="O105" s="92">
        <v>37</v>
      </c>
      <c r="P105" s="92"/>
      <c r="Q105" s="92"/>
      <c r="R105" s="92">
        <v>0.6</v>
      </c>
      <c r="S105" s="295">
        <v>900</v>
      </c>
      <c r="T105" s="93">
        <f t="shared" si="1"/>
        <v>798.6</v>
      </c>
      <c r="U105" s="92"/>
      <c r="V105" s="92"/>
      <c r="W105" s="50"/>
      <c r="X105" s="50"/>
      <c r="Y105" s="50"/>
      <c r="Z105" s="50"/>
      <c r="AA105" s="50"/>
      <c r="AB105" s="50"/>
      <c r="AC105" s="50"/>
      <c r="AD105" s="50"/>
      <c r="AE105" s="50"/>
    </row>
    <row r="106" spans="2:31" x14ac:dyDescent="0.25">
      <c r="B106" s="49"/>
      <c r="C106" s="49"/>
      <c r="D106" s="92"/>
      <c r="E106" s="92"/>
      <c r="F106" s="92"/>
      <c r="G106" s="92"/>
      <c r="H106" s="92"/>
      <c r="I106" s="92"/>
      <c r="J106" s="92"/>
      <c r="K106" s="92"/>
      <c r="L106" s="92"/>
      <c r="M106" s="92"/>
      <c r="N106" s="92">
        <v>16</v>
      </c>
      <c r="O106" s="92">
        <v>38</v>
      </c>
      <c r="P106" s="92"/>
      <c r="Q106" s="92"/>
      <c r="R106" s="92">
        <v>0.6</v>
      </c>
      <c r="S106" s="295">
        <v>900</v>
      </c>
      <c r="T106" s="93">
        <f t="shared" si="1"/>
        <v>798.6</v>
      </c>
      <c r="U106" s="92"/>
      <c r="V106" s="92"/>
      <c r="W106" s="50"/>
      <c r="X106" s="50"/>
      <c r="Y106" s="49"/>
      <c r="Z106" s="49"/>
      <c r="AA106" s="49"/>
      <c r="AB106" s="49"/>
      <c r="AC106" s="49"/>
      <c r="AD106" s="49"/>
      <c r="AE106" s="49"/>
    </row>
    <row r="107" spans="2:31" x14ac:dyDescent="0.25">
      <c r="B107" s="49"/>
      <c r="C107" s="49"/>
      <c r="D107" s="92"/>
      <c r="E107" s="92"/>
      <c r="F107" s="92"/>
      <c r="G107" s="92"/>
      <c r="H107" s="92"/>
      <c r="I107" s="92"/>
      <c r="J107" s="92"/>
      <c r="K107" s="92"/>
      <c r="L107" s="92"/>
      <c r="M107" s="92"/>
      <c r="N107" s="92">
        <v>16</v>
      </c>
      <c r="O107" s="92">
        <v>39</v>
      </c>
      <c r="P107" s="92"/>
      <c r="Q107" s="92"/>
      <c r="R107" s="92">
        <v>0.6</v>
      </c>
      <c r="S107" s="295">
        <v>900</v>
      </c>
      <c r="T107" s="93">
        <f t="shared" si="1"/>
        <v>798.6</v>
      </c>
      <c r="U107" s="92"/>
      <c r="V107" s="92"/>
      <c r="W107" s="50"/>
      <c r="X107" s="50"/>
      <c r="Y107" s="49"/>
      <c r="Z107" s="49"/>
      <c r="AA107" s="49"/>
      <c r="AB107" s="49"/>
      <c r="AC107" s="49"/>
      <c r="AD107" s="49"/>
      <c r="AE107" s="49"/>
    </row>
    <row r="108" spans="2:31" x14ac:dyDescent="0.25">
      <c r="B108" s="49"/>
      <c r="C108" s="49"/>
      <c r="D108" s="92"/>
      <c r="E108" s="92"/>
      <c r="F108" s="92"/>
      <c r="G108" s="92"/>
      <c r="H108" s="92"/>
      <c r="I108" s="92"/>
      <c r="J108" s="92"/>
      <c r="K108" s="92"/>
      <c r="L108" s="92"/>
      <c r="M108" s="92"/>
      <c r="N108" s="92">
        <v>16</v>
      </c>
      <c r="O108" s="92">
        <v>40</v>
      </c>
      <c r="P108" s="92"/>
      <c r="Q108" s="92"/>
      <c r="R108" s="92">
        <v>0.6</v>
      </c>
      <c r="S108" s="295">
        <v>900</v>
      </c>
      <c r="T108" s="93">
        <f t="shared" si="1"/>
        <v>798.6</v>
      </c>
      <c r="U108" s="92"/>
      <c r="V108" s="92"/>
      <c r="W108" s="50"/>
      <c r="X108" s="50"/>
      <c r="Y108" s="49"/>
      <c r="Z108" s="49"/>
      <c r="AA108" s="49"/>
      <c r="AB108" s="49"/>
      <c r="AC108" s="49"/>
      <c r="AD108" s="49"/>
      <c r="AE108" s="49"/>
    </row>
    <row r="109" spans="2:31" x14ac:dyDescent="0.25">
      <c r="B109" s="49"/>
      <c r="C109" s="49"/>
      <c r="D109" s="92"/>
      <c r="E109" s="92"/>
      <c r="F109" s="92"/>
      <c r="G109" s="92"/>
      <c r="H109" s="92"/>
      <c r="I109" s="92"/>
      <c r="J109" s="92"/>
      <c r="K109" s="92"/>
      <c r="L109" s="92"/>
      <c r="M109" s="92"/>
      <c r="N109" s="92"/>
      <c r="O109" s="92"/>
      <c r="P109" s="92"/>
      <c r="Q109" s="92"/>
      <c r="R109" s="92"/>
      <c r="S109" s="92"/>
      <c r="T109" s="92"/>
      <c r="U109" s="92"/>
      <c r="V109" s="92"/>
      <c r="W109" s="50"/>
      <c r="X109" s="50"/>
      <c r="Y109" s="49"/>
      <c r="Z109" s="49"/>
      <c r="AA109" s="49"/>
      <c r="AB109" s="49"/>
      <c r="AC109" s="49"/>
      <c r="AD109" s="49"/>
      <c r="AE109" s="49"/>
    </row>
    <row r="110" spans="2:31" x14ac:dyDescent="0.25">
      <c r="B110" s="49"/>
      <c r="C110" s="49"/>
      <c r="D110" s="92"/>
      <c r="E110" s="92"/>
      <c r="F110" s="92"/>
      <c r="G110" s="92"/>
      <c r="H110" s="92"/>
      <c r="I110" s="92"/>
      <c r="J110" s="92"/>
      <c r="K110" s="92"/>
      <c r="L110" s="92"/>
      <c r="M110" s="92"/>
      <c r="N110" s="92"/>
      <c r="O110" s="92"/>
      <c r="P110" s="92"/>
      <c r="Q110" s="92"/>
      <c r="R110" s="92"/>
      <c r="S110" s="92"/>
      <c r="T110" s="92"/>
      <c r="U110" s="92"/>
      <c r="V110" s="92"/>
      <c r="W110" s="50"/>
      <c r="X110" s="50"/>
      <c r="Y110" s="49"/>
      <c r="Z110" s="49"/>
      <c r="AA110" s="49"/>
      <c r="AB110" s="49"/>
      <c r="AC110" s="49"/>
      <c r="AD110" s="49"/>
      <c r="AE110" s="49"/>
    </row>
    <row r="111" spans="2:31" x14ac:dyDescent="0.25">
      <c r="B111" s="49"/>
      <c r="C111" s="49"/>
      <c r="D111" s="92"/>
      <c r="E111" s="92"/>
      <c r="F111" s="92"/>
      <c r="G111" s="92"/>
      <c r="H111" s="92"/>
      <c r="I111" s="92"/>
      <c r="J111" s="92"/>
      <c r="K111" s="92"/>
      <c r="L111" s="92"/>
      <c r="M111" s="92"/>
      <c r="N111" s="92"/>
      <c r="O111" s="92"/>
      <c r="P111" s="92"/>
      <c r="Q111" s="92"/>
      <c r="R111" s="92"/>
      <c r="S111" s="92"/>
      <c r="T111" s="92"/>
      <c r="U111" s="92"/>
      <c r="V111" s="92"/>
      <c r="W111" s="50"/>
      <c r="X111" s="50"/>
      <c r="Y111" s="49"/>
      <c r="Z111" s="49"/>
      <c r="AA111" s="49"/>
      <c r="AB111" s="49"/>
      <c r="AC111" s="49"/>
      <c r="AD111" s="49"/>
      <c r="AE111" s="49"/>
    </row>
    <row r="112" spans="2:31" x14ac:dyDescent="0.25">
      <c r="B112" s="49"/>
      <c r="C112" s="49"/>
      <c r="D112" s="92"/>
      <c r="E112" s="92"/>
      <c r="F112" s="92"/>
      <c r="G112" s="92"/>
      <c r="H112" s="92"/>
      <c r="I112" s="92"/>
      <c r="J112" s="92"/>
      <c r="K112" s="92"/>
      <c r="L112" s="92"/>
      <c r="M112" s="92"/>
      <c r="N112" s="92"/>
      <c r="O112" s="92"/>
      <c r="P112" s="92"/>
      <c r="Q112" s="92"/>
      <c r="R112" s="92"/>
      <c r="S112" s="92"/>
      <c r="T112" s="92"/>
      <c r="U112" s="92"/>
      <c r="V112" s="92"/>
      <c r="W112" s="50"/>
      <c r="X112" s="50"/>
      <c r="Y112" s="49"/>
      <c r="Z112" s="49"/>
      <c r="AA112" s="49"/>
      <c r="AB112" s="49"/>
      <c r="AC112" s="49"/>
      <c r="AD112" s="49"/>
      <c r="AE112" s="49"/>
    </row>
    <row r="113" spans="2:31" x14ac:dyDescent="0.25">
      <c r="B113" s="49"/>
      <c r="C113" s="49"/>
      <c r="D113" s="92"/>
      <c r="E113" s="92"/>
      <c r="F113" s="92"/>
      <c r="G113" s="92"/>
      <c r="H113" s="92"/>
      <c r="I113" s="92"/>
      <c r="J113" s="92"/>
      <c r="K113" s="92"/>
      <c r="L113" s="92"/>
      <c r="M113" s="92"/>
      <c r="N113" s="92"/>
      <c r="O113" s="92"/>
      <c r="P113" s="92"/>
      <c r="Q113" s="92"/>
      <c r="R113" s="92"/>
      <c r="S113" s="92"/>
      <c r="T113" s="92"/>
      <c r="U113" s="92"/>
      <c r="V113" s="92"/>
      <c r="W113" s="50"/>
      <c r="X113" s="50"/>
      <c r="Y113" s="49"/>
      <c r="Z113" s="49"/>
      <c r="AA113" s="49"/>
      <c r="AB113" s="49"/>
      <c r="AC113" s="49"/>
      <c r="AD113" s="49"/>
      <c r="AE113" s="49"/>
    </row>
    <row r="114" spans="2:31" x14ac:dyDescent="0.25">
      <c r="B114" s="49"/>
      <c r="C114" s="49"/>
      <c r="D114" s="92"/>
      <c r="E114" s="92"/>
      <c r="F114" s="92"/>
      <c r="G114" s="92"/>
      <c r="H114" s="92"/>
      <c r="I114" s="92"/>
      <c r="J114" s="92"/>
      <c r="K114" s="92"/>
      <c r="L114" s="92"/>
      <c r="M114" s="92"/>
      <c r="N114" s="92"/>
      <c r="O114" s="92"/>
      <c r="P114" s="92"/>
      <c r="Q114" s="92"/>
      <c r="R114" s="92"/>
      <c r="S114" s="92"/>
      <c r="T114" s="92"/>
      <c r="U114" s="92"/>
      <c r="V114" s="92"/>
      <c r="W114" s="50"/>
      <c r="X114" s="50"/>
      <c r="Y114" s="49"/>
      <c r="Z114" s="49"/>
      <c r="AA114" s="49"/>
      <c r="AB114" s="49"/>
      <c r="AC114" s="49"/>
      <c r="AD114" s="49"/>
      <c r="AE114" s="49"/>
    </row>
    <row r="115" spans="2:31" x14ac:dyDescent="0.25">
      <c r="B115" s="49"/>
      <c r="C115" s="49"/>
      <c r="D115" s="92"/>
      <c r="E115" s="92"/>
      <c r="F115" s="92"/>
      <c r="G115" s="92"/>
      <c r="H115" s="92"/>
      <c r="I115" s="92"/>
      <c r="J115" s="92"/>
      <c r="K115" s="92"/>
      <c r="L115" s="92"/>
      <c r="M115" s="92"/>
      <c r="N115" s="92"/>
      <c r="O115" s="92"/>
      <c r="P115" s="92"/>
      <c r="Q115" s="92"/>
      <c r="R115" s="92"/>
      <c r="S115" s="92"/>
      <c r="T115" s="92"/>
      <c r="U115" s="92"/>
      <c r="V115" s="92"/>
      <c r="W115" s="50"/>
      <c r="X115" s="50"/>
      <c r="Y115" s="49"/>
      <c r="Z115" s="49"/>
      <c r="AA115" s="49"/>
      <c r="AB115" s="49"/>
      <c r="AC115" s="49"/>
      <c r="AD115" s="49"/>
      <c r="AE115" s="49"/>
    </row>
    <row r="116" spans="2:31" x14ac:dyDescent="0.25">
      <c r="B116" s="49"/>
      <c r="C116" s="49"/>
      <c r="D116" s="92"/>
      <c r="E116" s="92"/>
      <c r="F116" s="92"/>
      <c r="G116" s="92"/>
      <c r="H116" s="92"/>
      <c r="I116" s="92"/>
      <c r="J116" s="92"/>
      <c r="K116" s="92"/>
      <c r="L116" s="92"/>
      <c r="M116" s="92"/>
      <c r="N116" s="92"/>
      <c r="O116" s="92"/>
      <c r="P116" s="92"/>
      <c r="Q116" s="92"/>
      <c r="R116" s="92"/>
      <c r="S116" s="92"/>
      <c r="T116" s="92"/>
      <c r="U116" s="92"/>
      <c r="V116" s="92"/>
      <c r="W116" s="50"/>
      <c r="X116" s="50"/>
      <c r="Y116" s="49"/>
      <c r="Z116" s="49"/>
      <c r="AA116" s="49"/>
      <c r="AB116" s="49"/>
      <c r="AC116" s="49"/>
      <c r="AD116" s="49"/>
      <c r="AE116" s="49"/>
    </row>
    <row r="117" spans="2:31" x14ac:dyDescent="0.25">
      <c r="B117" s="49"/>
      <c r="C117" s="49"/>
      <c r="D117" s="92"/>
      <c r="E117" s="92"/>
      <c r="F117" s="92"/>
      <c r="G117" s="92"/>
      <c r="H117" s="92"/>
      <c r="I117" s="92"/>
      <c r="J117" s="92"/>
      <c r="K117" s="92"/>
      <c r="L117" s="92"/>
      <c r="M117" s="92"/>
      <c r="N117" s="92"/>
      <c r="O117" s="92"/>
      <c r="P117" s="92"/>
      <c r="Q117" s="92"/>
      <c r="R117" s="92"/>
      <c r="S117" s="92"/>
      <c r="T117" s="92"/>
      <c r="U117" s="92"/>
      <c r="V117" s="92"/>
      <c r="W117" s="50"/>
      <c r="X117" s="50"/>
      <c r="Y117" s="49"/>
      <c r="Z117" s="49"/>
      <c r="AA117" s="49"/>
      <c r="AB117" s="49"/>
      <c r="AC117" s="49"/>
      <c r="AD117" s="49"/>
      <c r="AE117" s="49"/>
    </row>
    <row r="118" spans="2:31" x14ac:dyDescent="0.25">
      <c r="B118" s="49"/>
      <c r="C118" s="49"/>
      <c r="D118" s="92"/>
      <c r="E118" s="92"/>
      <c r="F118" s="92"/>
      <c r="G118" s="92"/>
      <c r="H118" s="92"/>
      <c r="I118" s="92"/>
      <c r="J118" s="92"/>
      <c r="K118" s="92"/>
      <c r="L118" s="92"/>
      <c r="M118" s="92"/>
      <c r="N118" s="92"/>
      <c r="O118" s="92"/>
      <c r="P118" s="92"/>
      <c r="Q118" s="92"/>
      <c r="R118" s="92"/>
      <c r="S118" s="92"/>
      <c r="T118" s="92"/>
      <c r="U118" s="92"/>
      <c r="V118" s="92"/>
      <c r="W118" s="50"/>
      <c r="X118" s="50"/>
      <c r="Y118" s="49"/>
      <c r="Z118" s="49"/>
      <c r="AA118" s="49"/>
      <c r="AB118" s="49"/>
      <c r="AC118" s="49"/>
      <c r="AD118" s="49"/>
      <c r="AE118" s="49"/>
    </row>
    <row r="119" spans="2:31" x14ac:dyDescent="0.25">
      <c r="B119" s="49"/>
      <c r="C119" s="49"/>
      <c r="D119" s="92"/>
      <c r="E119" s="92"/>
      <c r="F119" s="92"/>
      <c r="G119" s="92"/>
      <c r="H119" s="92"/>
      <c r="I119" s="92"/>
      <c r="J119" s="92"/>
      <c r="K119" s="92"/>
      <c r="L119" s="92"/>
      <c r="M119" s="92"/>
      <c r="N119" s="92"/>
      <c r="O119" s="92"/>
      <c r="P119" s="92"/>
      <c r="Q119" s="92"/>
      <c r="R119" s="92"/>
      <c r="S119" s="92"/>
      <c r="T119" s="92"/>
      <c r="U119" s="92"/>
      <c r="V119" s="92"/>
      <c r="W119" s="50"/>
      <c r="X119" s="50"/>
      <c r="Y119" s="49"/>
      <c r="Z119" s="49"/>
      <c r="AA119" s="49"/>
      <c r="AB119" s="49"/>
      <c r="AC119" s="49"/>
      <c r="AD119" s="49"/>
      <c r="AE119" s="49"/>
    </row>
    <row r="120" spans="2:31" x14ac:dyDescent="0.25">
      <c r="B120" s="49"/>
      <c r="C120" s="49"/>
      <c r="D120" s="92"/>
      <c r="E120" s="92"/>
      <c r="F120" s="92"/>
      <c r="G120" s="92"/>
      <c r="H120" s="92"/>
      <c r="I120" s="92"/>
      <c r="J120" s="92"/>
      <c r="K120" s="92"/>
      <c r="L120" s="92"/>
      <c r="M120" s="92"/>
      <c r="N120" s="92"/>
      <c r="O120" s="92"/>
      <c r="P120" s="92"/>
      <c r="Q120" s="92"/>
      <c r="R120" s="92"/>
      <c r="S120" s="92"/>
      <c r="T120" s="92"/>
      <c r="U120" s="92"/>
      <c r="V120" s="92"/>
      <c r="W120" s="50"/>
      <c r="X120" s="50"/>
      <c r="Y120" s="49"/>
      <c r="Z120" s="49"/>
      <c r="AA120" s="49"/>
      <c r="AB120" s="49"/>
      <c r="AC120" s="49"/>
      <c r="AD120" s="49"/>
      <c r="AE120" s="49"/>
    </row>
    <row r="121" spans="2:31" x14ac:dyDescent="0.25">
      <c r="B121" s="49"/>
      <c r="C121" s="49"/>
      <c r="D121" s="92"/>
      <c r="E121" s="92"/>
      <c r="F121" s="92"/>
      <c r="G121" s="92"/>
      <c r="H121" s="92"/>
      <c r="I121" s="92"/>
      <c r="J121" s="92"/>
      <c r="K121" s="92"/>
      <c r="L121" s="92"/>
      <c r="M121" s="92"/>
      <c r="N121" s="92"/>
      <c r="O121" s="92"/>
      <c r="P121" s="92"/>
      <c r="Q121" s="92"/>
      <c r="R121" s="92"/>
      <c r="S121" s="92"/>
      <c r="T121" s="92"/>
      <c r="U121" s="92"/>
      <c r="V121" s="92"/>
      <c r="W121" s="50"/>
      <c r="X121" s="50"/>
      <c r="Y121" s="49"/>
      <c r="Z121" s="49"/>
      <c r="AA121" s="49"/>
      <c r="AB121" s="49"/>
      <c r="AC121" s="49"/>
      <c r="AD121" s="49"/>
      <c r="AE121" s="49"/>
    </row>
    <row r="122" spans="2:31" x14ac:dyDescent="0.25">
      <c r="B122" s="49"/>
      <c r="C122" s="49"/>
      <c r="D122" s="92"/>
      <c r="E122" s="92"/>
      <c r="F122" s="92"/>
      <c r="G122" s="92"/>
      <c r="H122" s="92"/>
      <c r="I122" s="92"/>
      <c r="J122" s="92"/>
      <c r="K122" s="92"/>
      <c r="L122" s="92"/>
      <c r="M122" s="92"/>
      <c r="N122" s="92"/>
      <c r="O122" s="92"/>
      <c r="P122" s="92"/>
      <c r="Q122" s="92"/>
      <c r="R122" s="92"/>
      <c r="S122" s="92"/>
      <c r="T122" s="92"/>
      <c r="U122" s="92"/>
      <c r="V122" s="92"/>
      <c r="W122" s="50"/>
      <c r="X122" s="50"/>
      <c r="Y122" s="49"/>
      <c r="Z122" s="49"/>
      <c r="AA122" s="49"/>
      <c r="AB122" s="49"/>
      <c r="AC122" s="49"/>
      <c r="AD122" s="49"/>
      <c r="AE122" s="49"/>
    </row>
    <row r="123" spans="2:31" x14ac:dyDescent="0.25">
      <c r="B123" s="49"/>
      <c r="C123" s="49"/>
      <c r="D123" s="92"/>
      <c r="E123" s="92"/>
      <c r="F123" s="92"/>
      <c r="G123" s="92"/>
      <c r="H123" s="92"/>
      <c r="I123" s="92"/>
      <c r="J123" s="92"/>
      <c r="K123" s="92"/>
      <c r="L123" s="92"/>
      <c r="M123" s="92"/>
      <c r="N123" s="92"/>
      <c r="O123" s="92"/>
      <c r="P123" s="92"/>
      <c r="Q123" s="92"/>
      <c r="R123" s="92"/>
      <c r="S123" s="92"/>
      <c r="T123" s="92"/>
      <c r="U123" s="92"/>
      <c r="V123" s="92"/>
      <c r="W123" s="50"/>
      <c r="X123" s="50"/>
      <c r="Y123" s="49"/>
      <c r="Z123" s="49"/>
      <c r="AA123" s="49"/>
      <c r="AB123" s="49"/>
      <c r="AC123" s="49"/>
      <c r="AD123" s="49"/>
      <c r="AE123" s="49"/>
    </row>
    <row r="124" spans="2:31" x14ac:dyDescent="0.25">
      <c r="B124" s="49"/>
      <c r="C124" s="49"/>
      <c r="D124" s="92"/>
      <c r="E124" s="92"/>
      <c r="F124" s="92"/>
      <c r="G124" s="92"/>
      <c r="H124" s="92"/>
      <c r="I124" s="92"/>
      <c r="J124" s="92"/>
      <c r="K124" s="92"/>
      <c r="L124" s="92"/>
      <c r="M124" s="92"/>
      <c r="N124" s="92"/>
      <c r="O124" s="92"/>
      <c r="P124" s="92"/>
      <c r="Q124" s="92"/>
      <c r="R124" s="92"/>
      <c r="S124" s="92"/>
      <c r="T124" s="92"/>
      <c r="U124" s="92"/>
      <c r="V124" s="92"/>
      <c r="W124" s="50"/>
      <c r="X124" s="50"/>
      <c r="Y124" s="49"/>
      <c r="Z124" s="49"/>
      <c r="AA124" s="49"/>
      <c r="AB124" s="49"/>
      <c r="AC124" s="49"/>
      <c r="AD124" s="49"/>
      <c r="AE124" s="49"/>
    </row>
    <row r="125" spans="2:31" x14ac:dyDescent="0.25">
      <c r="B125" s="49"/>
      <c r="C125" s="49"/>
      <c r="D125" s="92"/>
      <c r="E125" s="92"/>
      <c r="F125" s="92"/>
      <c r="G125" s="92"/>
      <c r="H125" s="92"/>
      <c r="I125" s="92"/>
      <c r="J125" s="92"/>
      <c r="K125" s="92"/>
      <c r="L125" s="92"/>
      <c r="M125" s="92"/>
      <c r="N125" s="92"/>
      <c r="O125" s="92"/>
      <c r="P125" s="92"/>
      <c r="Q125" s="92"/>
      <c r="R125" s="92"/>
      <c r="S125" s="92"/>
      <c r="T125" s="92"/>
      <c r="U125" s="92"/>
      <c r="V125" s="92"/>
      <c r="W125" s="50"/>
      <c r="X125" s="50"/>
      <c r="Y125" s="49"/>
      <c r="Z125" s="49"/>
      <c r="AA125" s="49"/>
      <c r="AB125" s="49"/>
      <c r="AC125" s="49"/>
      <c r="AD125" s="49"/>
      <c r="AE125" s="49"/>
    </row>
    <row r="126" spans="2:31" x14ac:dyDescent="0.25">
      <c r="B126" s="49"/>
      <c r="C126" s="49"/>
      <c r="D126" s="92"/>
      <c r="E126" s="92"/>
      <c r="F126" s="92"/>
      <c r="G126" s="92"/>
      <c r="H126" s="92"/>
      <c r="I126" s="92"/>
      <c r="J126" s="92"/>
      <c r="K126" s="92"/>
      <c r="L126" s="92"/>
      <c r="M126" s="92"/>
      <c r="N126" s="92"/>
      <c r="O126" s="92"/>
      <c r="P126" s="92"/>
      <c r="Q126" s="92"/>
      <c r="R126" s="92"/>
      <c r="S126" s="92"/>
      <c r="T126" s="92"/>
      <c r="U126" s="92"/>
      <c r="V126" s="92"/>
      <c r="W126" s="50"/>
      <c r="X126" s="50"/>
      <c r="Y126" s="49"/>
      <c r="Z126" s="49"/>
      <c r="AA126" s="49"/>
      <c r="AB126" s="49"/>
      <c r="AC126" s="49"/>
      <c r="AD126" s="49"/>
      <c r="AE126" s="49"/>
    </row>
    <row r="127" spans="2:31" x14ac:dyDescent="0.25">
      <c r="B127" s="49"/>
      <c r="C127" s="49"/>
      <c r="D127" s="92"/>
      <c r="E127" s="92"/>
      <c r="F127" s="92"/>
      <c r="G127" s="92"/>
      <c r="H127" s="92"/>
      <c r="I127" s="92"/>
      <c r="J127" s="92"/>
      <c r="K127" s="92"/>
      <c r="L127" s="92"/>
      <c r="M127" s="92"/>
      <c r="N127" s="92"/>
      <c r="O127" s="92"/>
      <c r="P127" s="92"/>
      <c r="Q127" s="92"/>
      <c r="R127" s="92"/>
      <c r="S127" s="92"/>
      <c r="T127" s="92"/>
      <c r="U127" s="92"/>
      <c r="V127" s="92"/>
      <c r="W127" s="50"/>
      <c r="X127" s="50"/>
      <c r="Y127" s="49"/>
      <c r="Z127" s="49"/>
      <c r="AA127" s="49"/>
      <c r="AB127" s="49"/>
      <c r="AC127" s="49"/>
      <c r="AD127" s="49"/>
      <c r="AE127" s="49"/>
    </row>
    <row r="128" spans="2:31" x14ac:dyDescent="0.25">
      <c r="B128" s="49"/>
      <c r="C128" s="49"/>
      <c r="D128" s="92"/>
      <c r="E128" s="92"/>
      <c r="F128" s="92"/>
      <c r="G128" s="92"/>
      <c r="H128" s="92"/>
      <c r="I128" s="92"/>
      <c r="J128" s="92"/>
      <c r="K128" s="92"/>
      <c r="L128" s="92"/>
      <c r="M128" s="92"/>
      <c r="N128" s="92"/>
      <c r="O128" s="92"/>
      <c r="P128" s="92"/>
      <c r="Q128" s="92"/>
      <c r="R128" s="92"/>
      <c r="S128" s="92"/>
      <c r="T128" s="92"/>
      <c r="U128" s="92"/>
      <c r="V128" s="92"/>
      <c r="W128" s="50"/>
      <c r="X128" s="50"/>
      <c r="Y128" s="49"/>
      <c r="Z128" s="49"/>
      <c r="AA128" s="49"/>
      <c r="AB128" s="49"/>
      <c r="AC128" s="49"/>
      <c r="AD128" s="49"/>
      <c r="AE128" s="49"/>
    </row>
    <row r="129" spans="2:31" x14ac:dyDescent="0.25">
      <c r="B129" s="49"/>
      <c r="C129" s="49"/>
      <c r="D129" s="92"/>
      <c r="E129" s="92"/>
      <c r="F129" s="92"/>
      <c r="G129" s="92"/>
      <c r="H129" s="92"/>
      <c r="I129" s="92"/>
      <c r="J129" s="92"/>
      <c r="K129" s="92"/>
      <c r="L129" s="92"/>
      <c r="M129" s="92"/>
      <c r="N129" s="92"/>
      <c r="O129" s="92"/>
      <c r="P129" s="92"/>
      <c r="Q129" s="92"/>
      <c r="R129" s="92"/>
      <c r="S129" s="92"/>
      <c r="T129" s="92"/>
      <c r="U129" s="92"/>
      <c r="V129" s="92"/>
      <c r="W129" s="50"/>
      <c r="X129" s="50"/>
      <c r="Y129" s="49"/>
      <c r="Z129" s="49"/>
      <c r="AA129" s="49"/>
      <c r="AB129" s="49"/>
      <c r="AC129" s="49"/>
      <c r="AD129" s="49"/>
      <c r="AE129" s="49"/>
    </row>
    <row r="130" spans="2:31" x14ac:dyDescent="0.25">
      <c r="B130" s="49"/>
      <c r="C130" s="49"/>
      <c r="D130" s="92"/>
      <c r="E130" s="92"/>
      <c r="F130" s="92"/>
      <c r="G130" s="92"/>
      <c r="H130" s="92"/>
      <c r="I130" s="92"/>
      <c r="J130" s="92"/>
      <c r="K130" s="92"/>
      <c r="L130" s="92"/>
      <c r="M130" s="92"/>
      <c r="N130" s="92"/>
      <c r="O130" s="92"/>
      <c r="P130" s="92"/>
      <c r="Q130" s="92"/>
      <c r="R130" s="92"/>
      <c r="S130" s="92"/>
      <c r="T130" s="92"/>
      <c r="U130" s="92"/>
      <c r="V130" s="92"/>
      <c r="W130" s="50"/>
      <c r="X130" s="50"/>
      <c r="Y130" s="49"/>
      <c r="Z130" s="49"/>
      <c r="AA130" s="49"/>
      <c r="AB130" s="49"/>
      <c r="AC130" s="49"/>
      <c r="AD130" s="49"/>
      <c r="AE130" s="49"/>
    </row>
    <row r="131" spans="2:31" x14ac:dyDescent="0.25">
      <c r="B131" s="49"/>
      <c r="C131" s="49"/>
      <c r="D131" s="92"/>
      <c r="E131" s="92"/>
      <c r="F131" s="92"/>
      <c r="G131" s="92"/>
      <c r="H131" s="92"/>
      <c r="I131" s="92"/>
      <c r="J131" s="92"/>
      <c r="K131" s="92"/>
      <c r="L131" s="92"/>
      <c r="M131" s="92"/>
      <c r="N131" s="92"/>
      <c r="O131" s="92"/>
      <c r="P131" s="92"/>
      <c r="Q131" s="92"/>
      <c r="R131" s="92"/>
      <c r="S131" s="92"/>
      <c r="T131" s="92"/>
      <c r="U131" s="92"/>
      <c r="V131" s="92"/>
      <c r="W131" s="50"/>
      <c r="X131" s="50"/>
      <c r="Y131" s="49"/>
      <c r="Z131" s="49"/>
      <c r="AA131" s="49"/>
      <c r="AB131" s="49"/>
      <c r="AC131" s="49"/>
      <c r="AD131" s="49"/>
      <c r="AE131" s="49"/>
    </row>
    <row r="132" spans="2:31" x14ac:dyDescent="0.25">
      <c r="B132" s="49"/>
      <c r="C132" s="49"/>
      <c r="D132" s="92"/>
      <c r="E132" s="92"/>
      <c r="F132" s="92"/>
      <c r="G132" s="92"/>
      <c r="H132" s="92"/>
      <c r="I132" s="92"/>
      <c r="J132" s="92"/>
      <c r="K132" s="92"/>
      <c r="L132" s="92"/>
      <c r="M132" s="92"/>
      <c r="N132" s="92"/>
      <c r="O132" s="92"/>
      <c r="P132" s="92"/>
      <c r="Q132" s="92"/>
      <c r="R132" s="92"/>
      <c r="S132" s="92"/>
      <c r="T132" s="92"/>
      <c r="U132" s="92"/>
      <c r="V132" s="92"/>
      <c r="W132" s="50"/>
      <c r="X132" s="50"/>
      <c r="Y132" s="49"/>
      <c r="Z132" s="49"/>
      <c r="AA132" s="49"/>
      <c r="AB132" s="49"/>
      <c r="AC132" s="49"/>
      <c r="AD132" s="49"/>
      <c r="AE132" s="49"/>
    </row>
    <row r="133" spans="2:31" x14ac:dyDescent="0.25">
      <c r="B133" s="49"/>
      <c r="C133" s="49"/>
      <c r="D133" s="92"/>
      <c r="E133" s="92"/>
      <c r="F133" s="92"/>
      <c r="G133" s="92"/>
      <c r="H133" s="92"/>
      <c r="I133" s="92"/>
      <c r="J133" s="92"/>
      <c r="K133" s="92"/>
      <c r="L133" s="92"/>
      <c r="M133" s="92"/>
      <c r="N133" s="92"/>
      <c r="O133" s="92"/>
      <c r="P133" s="92"/>
      <c r="Q133" s="92"/>
      <c r="R133" s="92"/>
      <c r="S133" s="92"/>
      <c r="T133" s="92"/>
      <c r="U133" s="92"/>
      <c r="V133" s="92"/>
      <c r="W133" s="50"/>
      <c r="X133" s="50"/>
      <c r="Y133" s="49"/>
      <c r="Z133" s="49"/>
      <c r="AA133" s="49"/>
      <c r="AB133" s="49"/>
      <c r="AC133" s="49"/>
      <c r="AD133" s="49"/>
      <c r="AE133" s="49"/>
    </row>
    <row r="134" spans="2:31" x14ac:dyDescent="0.25">
      <c r="B134" s="49"/>
      <c r="C134" s="49"/>
      <c r="D134" s="50"/>
      <c r="E134" s="50"/>
      <c r="F134" s="50"/>
      <c r="G134" s="50"/>
      <c r="H134" s="50"/>
      <c r="I134" s="50"/>
      <c r="J134" s="50"/>
      <c r="K134" s="50"/>
      <c r="L134" s="50"/>
      <c r="M134" s="50"/>
      <c r="N134" s="50"/>
      <c r="O134" s="50"/>
      <c r="P134" s="50"/>
      <c r="Q134" s="50"/>
      <c r="R134" s="50"/>
      <c r="S134" s="50"/>
      <c r="T134" s="50"/>
      <c r="U134" s="50"/>
      <c r="V134" s="50"/>
      <c r="W134" s="50"/>
      <c r="X134" s="50"/>
      <c r="Y134" s="49"/>
      <c r="Z134" s="49"/>
      <c r="AA134" s="49"/>
      <c r="AB134" s="49"/>
      <c r="AC134" s="49"/>
      <c r="AD134" s="49"/>
      <c r="AE134" s="49"/>
    </row>
    <row r="135" spans="2:31" x14ac:dyDescent="0.25">
      <c r="B135" s="49"/>
      <c r="C135" s="49"/>
      <c r="D135" s="50"/>
      <c r="E135" s="50"/>
      <c r="F135" s="50"/>
      <c r="G135" s="50"/>
      <c r="H135" s="50"/>
      <c r="I135" s="50"/>
      <c r="J135" s="50"/>
      <c r="K135" s="50"/>
      <c r="L135" s="50"/>
      <c r="M135" s="50"/>
      <c r="N135" s="50"/>
      <c r="O135" s="50"/>
      <c r="P135" s="50"/>
      <c r="Q135" s="50"/>
      <c r="R135" s="50"/>
      <c r="S135" s="50"/>
      <c r="T135" s="50"/>
      <c r="U135" s="50"/>
      <c r="V135" s="50"/>
      <c r="W135" s="50"/>
      <c r="X135" s="50"/>
      <c r="Y135" s="49"/>
      <c r="Z135" s="49"/>
      <c r="AA135" s="49"/>
      <c r="AB135" s="49"/>
      <c r="AC135" s="49"/>
      <c r="AD135" s="49"/>
      <c r="AE135" s="49"/>
    </row>
    <row r="136" spans="2:31" x14ac:dyDescent="0.25">
      <c r="B136" s="49"/>
      <c r="C136" s="49"/>
      <c r="D136" s="50"/>
      <c r="E136" s="50"/>
      <c r="F136" s="50"/>
      <c r="G136" s="50"/>
      <c r="H136" s="50"/>
      <c r="I136" s="50"/>
      <c r="J136" s="50"/>
      <c r="K136" s="50"/>
      <c r="L136" s="50"/>
      <c r="M136" s="50"/>
      <c r="N136" s="50"/>
      <c r="O136" s="50"/>
      <c r="P136" s="50"/>
      <c r="Q136" s="50"/>
      <c r="R136" s="50"/>
      <c r="S136" s="50"/>
      <c r="T136" s="50"/>
      <c r="U136" s="50"/>
      <c r="V136" s="50"/>
      <c r="W136" s="50"/>
      <c r="X136" s="50"/>
      <c r="Y136" s="49"/>
      <c r="Z136" s="49"/>
      <c r="AA136" s="49"/>
      <c r="AB136" s="49"/>
      <c r="AC136" s="49"/>
      <c r="AD136" s="49"/>
      <c r="AE136" s="49"/>
    </row>
    <row r="137" spans="2:31" x14ac:dyDescent="0.25">
      <c r="B137" s="49"/>
      <c r="C137" s="49"/>
      <c r="D137" s="50"/>
      <c r="E137" s="50"/>
      <c r="F137" s="50"/>
      <c r="G137" s="50"/>
      <c r="H137" s="50"/>
      <c r="I137" s="50"/>
      <c r="J137" s="50"/>
      <c r="K137" s="50"/>
      <c r="L137" s="50"/>
      <c r="M137" s="50"/>
      <c r="N137" s="50"/>
      <c r="O137" s="50"/>
      <c r="P137" s="50"/>
      <c r="Q137" s="50"/>
      <c r="R137" s="50"/>
      <c r="S137" s="50"/>
      <c r="T137" s="50"/>
      <c r="U137" s="50"/>
      <c r="V137" s="50"/>
      <c r="W137" s="50"/>
      <c r="X137" s="50"/>
      <c r="Y137" s="49"/>
      <c r="Z137" s="49"/>
      <c r="AA137" s="49"/>
      <c r="AB137" s="49"/>
      <c r="AC137" s="49"/>
      <c r="AD137" s="49"/>
      <c r="AE137" s="49"/>
    </row>
    <row r="138" spans="2:31" x14ac:dyDescent="0.25">
      <c r="B138" s="49"/>
      <c r="C138" s="49"/>
      <c r="D138" s="50"/>
      <c r="E138" s="50"/>
      <c r="F138" s="50"/>
      <c r="G138" s="50"/>
      <c r="H138" s="50"/>
      <c r="I138" s="50"/>
      <c r="J138" s="50"/>
      <c r="K138" s="50"/>
      <c r="L138" s="50"/>
      <c r="M138" s="50"/>
      <c r="N138" s="50"/>
      <c r="O138" s="50"/>
      <c r="P138" s="50"/>
      <c r="Q138" s="50"/>
      <c r="R138" s="50"/>
      <c r="S138" s="50"/>
      <c r="T138" s="50"/>
      <c r="U138" s="50"/>
      <c r="V138" s="50"/>
      <c r="W138" s="50"/>
      <c r="X138" s="50"/>
      <c r="Y138" s="49"/>
      <c r="Z138" s="49"/>
      <c r="AA138" s="49"/>
      <c r="AB138" s="49"/>
      <c r="AC138" s="49"/>
      <c r="AD138" s="49"/>
      <c r="AE138" s="49"/>
    </row>
    <row r="139" spans="2:31" x14ac:dyDescent="0.25">
      <c r="B139" s="49"/>
      <c r="C139" s="49"/>
      <c r="D139" s="50"/>
      <c r="E139" s="50"/>
      <c r="F139" s="50"/>
      <c r="G139" s="50"/>
      <c r="H139" s="50"/>
      <c r="I139" s="50"/>
      <c r="J139" s="50"/>
      <c r="K139" s="50"/>
      <c r="L139" s="50"/>
      <c r="M139" s="50"/>
      <c r="N139" s="50"/>
      <c r="O139" s="50"/>
      <c r="P139" s="50"/>
      <c r="Q139" s="50"/>
      <c r="R139" s="50"/>
      <c r="S139" s="50"/>
      <c r="T139" s="50"/>
      <c r="U139" s="50"/>
      <c r="V139" s="50"/>
      <c r="W139" s="50"/>
      <c r="X139" s="50"/>
      <c r="Y139" s="49"/>
      <c r="Z139" s="49"/>
      <c r="AA139" s="49"/>
      <c r="AB139" s="49"/>
      <c r="AC139" s="49"/>
      <c r="AD139" s="49"/>
      <c r="AE139" s="49"/>
    </row>
    <row r="140" spans="2:31" x14ac:dyDescent="0.25">
      <c r="B140" s="49"/>
      <c r="C140" s="49"/>
      <c r="D140" s="50"/>
      <c r="E140" s="50"/>
      <c r="F140" s="50"/>
      <c r="G140" s="50"/>
      <c r="H140" s="50"/>
      <c r="I140" s="50"/>
      <c r="J140" s="50"/>
      <c r="K140" s="50"/>
      <c r="L140" s="50"/>
      <c r="M140" s="50"/>
      <c r="N140" s="50"/>
      <c r="O140" s="50"/>
      <c r="P140" s="50"/>
      <c r="Q140" s="50"/>
      <c r="R140" s="50"/>
      <c r="S140" s="50"/>
      <c r="T140" s="50"/>
      <c r="U140" s="50"/>
      <c r="V140" s="50"/>
      <c r="W140" s="50"/>
      <c r="X140" s="50"/>
      <c r="Y140" s="49"/>
      <c r="Z140" s="49"/>
      <c r="AA140" s="49"/>
      <c r="AB140" s="49"/>
      <c r="AC140" s="49"/>
      <c r="AD140" s="49"/>
      <c r="AE140" s="49"/>
    </row>
    <row r="141" spans="2:31" x14ac:dyDescent="0.25">
      <c r="B141" s="49"/>
      <c r="C141" s="49"/>
      <c r="D141" s="50"/>
      <c r="E141" s="50"/>
      <c r="F141" s="50"/>
      <c r="G141" s="50"/>
      <c r="H141" s="50"/>
      <c r="I141" s="50"/>
      <c r="J141" s="50"/>
      <c r="K141" s="50"/>
      <c r="L141" s="50"/>
      <c r="M141" s="50"/>
      <c r="N141" s="50"/>
      <c r="O141" s="50"/>
      <c r="P141" s="50"/>
      <c r="Q141" s="50"/>
      <c r="R141" s="50"/>
      <c r="S141" s="50"/>
      <c r="T141" s="50"/>
      <c r="U141" s="50"/>
      <c r="V141" s="50"/>
      <c r="W141" s="50"/>
      <c r="X141" s="50"/>
      <c r="Y141" s="49"/>
      <c r="Z141" s="49"/>
      <c r="AA141" s="49"/>
      <c r="AB141" s="49"/>
      <c r="AC141" s="49"/>
      <c r="AD141" s="49"/>
      <c r="AE141" s="49"/>
    </row>
    <row r="142" spans="2:31" x14ac:dyDescent="0.25">
      <c r="B142" s="49"/>
      <c r="C142" s="49"/>
      <c r="D142" s="50"/>
      <c r="E142" s="50"/>
      <c r="F142" s="50"/>
      <c r="G142" s="50"/>
      <c r="H142" s="50"/>
      <c r="I142" s="50"/>
      <c r="J142" s="50"/>
      <c r="K142" s="50"/>
      <c r="L142" s="50"/>
      <c r="M142" s="50"/>
      <c r="N142" s="50"/>
      <c r="O142" s="50"/>
      <c r="P142" s="50"/>
      <c r="Q142" s="50"/>
      <c r="R142" s="50"/>
      <c r="S142" s="50"/>
      <c r="T142" s="50"/>
      <c r="U142" s="50"/>
      <c r="V142" s="50"/>
      <c r="W142" s="50"/>
      <c r="X142" s="50"/>
      <c r="Y142" s="49"/>
      <c r="Z142" s="49"/>
      <c r="AA142" s="49"/>
      <c r="AB142" s="49"/>
      <c r="AC142" s="49"/>
      <c r="AD142" s="49"/>
      <c r="AE142" s="49"/>
    </row>
    <row r="143" spans="2:31" x14ac:dyDescent="0.25">
      <c r="B143" s="49"/>
      <c r="C143" s="49"/>
      <c r="D143" s="50"/>
      <c r="E143" s="50"/>
      <c r="F143" s="50"/>
      <c r="G143" s="50"/>
      <c r="H143" s="50"/>
      <c r="I143" s="50"/>
      <c r="J143" s="50"/>
      <c r="K143" s="50"/>
      <c r="L143" s="50"/>
      <c r="M143" s="50"/>
      <c r="N143" s="50"/>
      <c r="O143" s="50"/>
      <c r="P143" s="50"/>
      <c r="Q143" s="50"/>
      <c r="R143" s="50"/>
      <c r="S143" s="50"/>
      <c r="T143" s="50"/>
      <c r="U143" s="50"/>
      <c r="V143" s="50"/>
      <c r="W143" s="50"/>
      <c r="X143" s="50"/>
      <c r="Y143" s="49"/>
      <c r="Z143" s="49"/>
      <c r="AA143" s="49"/>
      <c r="AB143" s="49"/>
      <c r="AC143" s="49"/>
      <c r="AD143" s="49"/>
      <c r="AE143" s="49"/>
    </row>
    <row r="144" spans="2:31" x14ac:dyDescent="0.25">
      <c r="B144" s="49"/>
      <c r="C144" s="49"/>
      <c r="D144" s="50"/>
      <c r="E144" s="50"/>
      <c r="F144" s="50"/>
      <c r="G144" s="50"/>
      <c r="H144" s="50"/>
      <c r="I144" s="50"/>
      <c r="J144" s="50"/>
      <c r="K144" s="50"/>
      <c r="L144" s="50"/>
      <c r="M144" s="50"/>
      <c r="N144" s="50"/>
      <c r="O144" s="50"/>
      <c r="P144" s="50"/>
      <c r="Q144" s="50"/>
      <c r="R144" s="50"/>
      <c r="S144" s="50"/>
      <c r="T144" s="50"/>
      <c r="U144" s="50"/>
      <c r="V144" s="50"/>
      <c r="W144" s="50"/>
      <c r="X144" s="50"/>
      <c r="Y144" s="49"/>
      <c r="Z144" s="49"/>
      <c r="AA144" s="49"/>
      <c r="AB144" s="49"/>
      <c r="AC144" s="49"/>
      <c r="AD144" s="49"/>
      <c r="AE144" s="49"/>
    </row>
    <row r="145" spans="2:31" x14ac:dyDescent="0.25">
      <c r="B145" s="49"/>
      <c r="C145" s="49"/>
      <c r="D145" s="50"/>
      <c r="E145" s="50"/>
      <c r="F145" s="50"/>
      <c r="G145" s="50"/>
      <c r="H145" s="50"/>
      <c r="I145" s="50"/>
      <c r="J145" s="50"/>
      <c r="K145" s="50"/>
      <c r="L145" s="50"/>
      <c r="M145" s="50"/>
      <c r="N145" s="50"/>
      <c r="O145" s="50"/>
      <c r="P145" s="50"/>
      <c r="Q145" s="50"/>
      <c r="R145" s="50"/>
      <c r="S145" s="50"/>
      <c r="T145" s="50"/>
      <c r="U145" s="50"/>
      <c r="V145" s="50"/>
      <c r="W145" s="50"/>
      <c r="X145" s="50"/>
      <c r="Y145" s="49"/>
      <c r="Z145" s="49"/>
      <c r="AA145" s="49"/>
      <c r="AB145" s="49"/>
      <c r="AC145" s="49"/>
      <c r="AD145" s="49"/>
      <c r="AE145" s="49"/>
    </row>
    <row r="146" spans="2:31" x14ac:dyDescent="0.25">
      <c r="B146" s="49"/>
      <c r="C146" s="49"/>
      <c r="D146" s="50"/>
      <c r="E146" s="50"/>
      <c r="F146" s="50"/>
      <c r="G146" s="50"/>
      <c r="H146" s="50"/>
      <c r="I146" s="50"/>
      <c r="J146" s="50"/>
      <c r="K146" s="50"/>
      <c r="L146" s="50"/>
      <c r="M146" s="50"/>
      <c r="N146" s="50"/>
      <c r="O146" s="50"/>
      <c r="P146" s="50"/>
      <c r="Q146" s="50"/>
      <c r="R146" s="50"/>
      <c r="S146" s="50"/>
      <c r="T146" s="50"/>
      <c r="U146" s="50"/>
      <c r="V146" s="50"/>
      <c r="W146" s="50"/>
      <c r="X146" s="50"/>
      <c r="Y146" s="49"/>
      <c r="Z146" s="49"/>
      <c r="AA146" s="49"/>
      <c r="AB146" s="49"/>
      <c r="AC146" s="49"/>
      <c r="AD146" s="49"/>
      <c r="AE146" s="49"/>
    </row>
    <row r="147" spans="2:31" x14ac:dyDescent="0.25">
      <c r="B147" s="49"/>
      <c r="C147" s="49"/>
      <c r="D147" s="50"/>
      <c r="E147" s="50"/>
      <c r="F147" s="50"/>
      <c r="G147" s="50"/>
      <c r="H147" s="50"/>
      <c r="I147" s="50"/>
      <c r="J147" s="50"/>
      <c r="K147" s="50"/>
      <c r="L147" s="50"/>
      <c r="M147" s="50"/>
      <c r="N147" s="50"/>
      <c r="O147" s="50"/>
      <c r="P147" s="50"/>
      <c r="Q147" s="50"/>
      <c r="R147" s="50"/>
      <c r="S147" s="50"/>
      <c r="T147" s="50"/>
      <c r="U147" s="50"/>
      <c r="V147" s="50"/>
      <c r="W147" s="50"/>
      <c r="X147" s="50"/>
      <c r="Y147" s="49"/>
      <c r="Z147" s="49"/>
      <c r="AA147" s="49"/>
      <c r="AB147" s="49"/>
      <c r="AC147" s="49"/>
      <c r="AD147" s="49"/>
      <c r="AE147" s="49"/>
    </row>
    <row r="148" spans="2:31" x14ac:dyDescent="0.25">
      <c r="B148" s="49"/>
      <c r="C148" s="49"/>
      <c r="D148" s="50"/>
      <c r="E148" s="50"/>
      <c r="F148" s="50"/>
      <c r="G148" s="50"/>
      <c r="H148" s="50"/>
      <c r="I148" s="50"/>
      <c r="J148" s="50"/>
      <c r="K148" s="50"/>
      <c r="L148" s="50"/>
      <c r="M148" s="50"/>
      <c r="N148" s="50"/>
      <c r="O148" s="50"/>
      <c r="P148" s="50"/>
      <c r="Q148" s="50"/>
      <c r="R148" s="50"/>
      <c r="S148" s="50"/>
      <c r="T148" s="50"/>
      <c r="U148" s="50"/>
      <c r="V148" s="50"/>
      <c r="W148" s="50"/>
      <c r="X148" s="50"/>
      <c r="Y148" s="49"/>
      <c r="Z148" s="49"/>
      <c r="AA148" s="49"/>
      <c r="AB148" s="49"/>
      <c r="AC148" s="49"/>
      <c r="AD148" s="49"/>
      <c r="AE148" s="49"/>
    </row>
    <row r="149" spans="2:31" x14ac:dyDescent="0.25">
      <c r="B149" s="49"/>
      <c r="C149" s="49"/>
      <c r="D149" s="50"/>
      <c r="E149" s="50"/>
      <c r="F149" s="50"/>
      <c r="G149" s="50"/>
      <c r="H149" s="50"/>
      <c r="I149" s="50"/>
      <c r="J149" s="50"/>
      <c r="K149" s="50"/>
      <c r="L149" s="50"/>
      <c r="M149" s="50"/>
      <c r="N149" s="50"/>
      <c r="O149" s="50"/>
      <c r="P149" s="50"/>
      <c r="Q149" s="50"/>
      <c r="R149" s="50"/>
      <c r="S149" s="50"/>
      <c r="T149" s="50"/>
      <c r="U149" s="50"/>
      <c r="V149" s="50"/>
      <c r="W149" s="50"/>
      <c r="X149" s="50"/>
      <c r="Y149" s="49"/>
      <c r="Z149" s="49"/>
      <c r="AA149" s="49"/>
      <c r="AB149" s="49"/>
      <c r="AC149" s="49"/>
      <c r="AD149" s="49"/>
      <c r="AE149" s="49"/>
    </row>
    <row r="150" spans="2:31" x14ac:dyDescent="0.25">
      <c r="B150" s="49"/>
      <c r="C150" s="49"/>
      <c r="D150" s="50"/>
      <c r="E150" s="50"/>
      <c r="F150" s="50"/>
      <c r="G150" s="50"/>
      <c r="H150" s="50"/>
      <c r="I150" s="50"/>
      <c r="J150" s="50"/>
      <c r="K150" s="50"/>
      <c r="L150" s="50"/>
      <c r="M150" s="50"/>
      <c r="N150" s="50"/>
      <c r="O150" s="50"/>
      <c r="P150" s="50"/>
      <c r="Q150" s="50"/>
      <c r="R150" s="50"/>
      <c r="S150" s="50"/>
      <c r="T150" s="50"/>
      <c r="U150" s="50"/>
      <c r="V150" s="50"/>
      <c r="W150" s="50"/>
      <c r="X150" s="50"/>
      <c r="Y150" s="49"/>
      <c r="Z150" s="49"/>
      <c r="AA150" s="49"/>
      <c r="AB150" s="49"/>
      <c r="AC150" s="49"/>
      <c r="AD150" s="49"/>
      <c r="AE150" s="49"/>
    </row>
    <row r="151" spans="2:31" x14ac:dyDescent="0.25">
      <c r="B151" s="49"/>
      <c r="C151" s="49"/>
      <c r="D151" s="50"/>
      <c r="E151" s="50"/>
      <c r="F151" s="50"/>
      <c r="G151" s="50"/>
      <c r="H151" s="50"/>
      <c r="I151" s="50"/>
      <c r="J151" s="50"/>
      <c r="K151" s="50"/>
      <c r="L151" s="50"/>
      <c r="M151" s="50"/>
      <c r="N151" s="50"/>
      <c r="O151" s="50"/>
      <c r="P151" s="50"/>
      <c r="Q151" s="50"/>
      <c r="R151" s="50"/>
      <c r="S151" s="50"/>
      <c r="T151" s="50"/>
      <c r="U151" s="50"/>
      <c r="V151" s="50"/>
      <c r="W151" s="50"/>
      <c r="X151" s="50"/>
      <c r="Y151" s="49"/>
      <c r="Z151" s="49"/>
      <c r="AA151" s="49"/>
      <c r="AB151" s="49"/>
      <c r="AC151" s="49"/>
      <c r="AD151" s="49"/>
      <c r="AE151" s="49"/>
    </row>
    <row r="152" spans="2:31" x14ac:dyDescent="0.25">
      <c r="B152" s="49"/>
      <c r="C152" s="49"/>
      <c r="D152" s="50"/>
      <c r="E152" s="50"/>
      <c r="F152" s="50"/>
      <c r="G152" s="50"/>
      <c r="H152" s="50"/>
      <c r="I152" s="50"/>
      <c r="J152" s="50"/>
      <c r="K152" s="50"/>
      <c r="L152" s="50"/>
      <c r="M152" s="50"/>
      <c r="N152" s="50"/>
      <c r="O152" s="50"/>
      <c r="P152" s="50"/>
      <c r="Q152" s="50"/>
      <c r="R152" s="50"/>
      <c r="S152" s="50"/>
      <c r="T152" s="50"/>
      <c r="U152" s="50"/>
      <c r="V152" s="50"/>
      <c r="W152" s="50"/>
      <c r="X152" s="50"/>
      <c r="Y152" s="49"/>
      <c r="Z152" s="49"/>
      <c r="AA152" s="49"/>
      <c r="AB152" s="49"/>
      <c r="AC152" s="49"/>
      <c r="AD152" s="49"/>
      <c r="AE152" s="49"/>
    </row>
    <row r="153" spans="2:31" x14ac:dyDescent="0.25">
      <c r="B153" s="49"/>
      <c r="C153" s="49"/>
      <c r="D153" s="50"/>
      <c r="E153" s="50"/>
      <c r="F153" s="50"/>
      <c r="G153" s="50"/>
      <c r="H153" s="50"/>
      <c r="I153" s="50"/>
      <c r="J153" s="50"/>
      <c r="K153" s="50"/>
      <c r="L153" s="50"/>
      <c r="M153" s="50"/>
      <c r="N153" s="50"/>
      <c r="O153" s="50"/>
      <c r="P153" s="50"/>
      <c r="Q153" s="50"/>
      <c r="R153" s="50"/>
      <c r="S153" s="50"/>
      <c r="T153" s="50"/>
      <c r="U153" s="50"/>
      <c r="V153" s="50"/>
      <c r="W153" s="50"/>
      <c r="X153" s="50"/>
      <c r="Y153" s="49"/>
      <c r="Z153" s="49"/>
      <c r="AA153" s="49"/>
      <c r="AB153" s="49"/>
      <c r="AC153" s="49"/>
      <c r="AD153" s="49"/>
      <c r="AE153" s="49"/>
    </row>
    <row r="154" spans="2:31" x14ac:dyDescent="0.25">
      <c r="B154" s="49"/>
      <c r="C154" s="49"/>
      <c r="D154" s="50"/>
      <c r="E154" s="50"/>
      <c r="F154" s="50"/>
      <c r="G154" s="50"/>
      <c r="H154" s="50"/>
      <c r="I154" s="50"/>
      <c r="J154" s="50"/>
      <c r="K154" s="50"/>
      <c r="L154" s="50"/>
      <c r="M154" s="50"/>
      <c r="N154" s="50"/>
      <c r="O154" s="50"/>
      <c r="P154" s="50"/>
      <c r="Q154" s="50"/>
      <c r="R154" s="50"/>
      <c r="S154" s="50"/>
      <c r="T154" s="50"/>
      <c r="U154" s="50"/>
      <c r="V154" s="50"/>
      <c r="W154" s="50"/>
      <c r="X154" s="50"/>
      <c r="Y154" s="49"/>
      <c r="Z154" s="49"/>
      <c r="AA154" s="49"/>
      <c r="AB154" s="49"/>
      <c r="AC154" s="49"/>
      <c r="AD154" s="49"/>
      <c r="AE154" s="49"/>
    </row>
    <row r="155" spans="2:31" x14ac:dyDescent="0.25">
      <c r="B155" s="49"/>
      <c r="C155" s="49"/>
      <c r="D155" s="50"/>
      <c r="E155" s="50"/>
      <c r="F155" s="50"/>
      <c r="G155" s="50"/>
      <c r="H155" s="50"/>
      <c r="I155" s="50"/>
      <c r="J155" s="50"/>
      <c r="K155" s="50"/>
      <c r="L155" s="50"/>
      <c r="M155" s="50"/>
      <c r="N155" s="50"/>
      <c r="O155" s="50"/>
      <c r="P155" s="50"/>
      <c r="Q155" s="50"/>
      <c r="R155" s="50"/>
      <c r="S155" s="50"/>
      <c r="T155" s="50"/>
      <c r="U155" s="50"/>
      <c r="V155" s="50"/>
      <c r="W155" s="50"/>
      <c r="X155" s="50"/>
      <c r="Y155" s="49"/>
      <c r="Z155" s="49"/>
      <c r="AA155" s="49"/>
      <c r="AB155" s="49"/>
      <c r="AC155" s="49"/>
      <c r="AD155" s="49"/>
      <c r="AE155" s="49"/>
    </row>
    <row r="156" spans="2:31" x14ac:dyDescent="0.25">
      <c r="B156" s="49"/>
      <c r="C156" s="49"/>
      <c r="D156" s="50"/>
      <c r="E156" s="50"/>
      <c r="F156" s="50"/>
      <c r="G156" s="50"/>
      <c r="H156" s="50"/>
      <c r="I156" s="50"/>
      <c r="J156" s="50"/>
      <c r="K156" s="50"/>
      <c r="L156" s="50"/>
      <c r="M156" s="50"/>
      <c r="N156" s="50"/>
      <c r="O156" s="50"/>
      <c r="P156" s="50"/>
      <c r="Q156" s="50"/>
      <c r="R156" s="50"/>
      <c r="S156" s="50"/>
      <c r="T156" s="50"/>
      <c r="U156" s="50"/>
      <c r="V156" s="50"/>
      <c r="W156" s="50"/>
      <c r="X156" s="50"/>
      <c r="Y156" s="49"/>
      <c r="Z156" s="49"/>
      <c r="AA156" s="49"/>
      <c r="AB156" s="49"/>
      <c r="AC156" s="49"/>
      <c r="AD156" s="49"/>
      <c r="AE156" s="49"/>
    </row>
    <row r="157" spans="2:31" x14ac:dyDescent="0.25">
      <c r="B157" s="49"/>
      <c r="C157" s="49"/>
      <c r="D157" s="50"/>
      <c r="E157" s="50"/>
      <c r="F157" s="50"/>
      <c r="G157" s="50"/>
      <c r="H157" s="50"/>
      <c r="I157" s="50"/>
      <c r="J157" s="50"/>
      <c r="K157" s="50"/>
      <c r="L157" s="50"/>
      <c r="M157" s="50"/>
      <c r="N157" s="50"/>
      <c r="O157" s="50"/>
      <c r="P157" s="50"/>
      <c r="Q157" s="50"/>
      <c r="R157" s="50"/>
      <c r="S157" s="50"/>
      <c r="T157" s="50"/>
      <c r="U157" s="50"/>
      <c r="V157" s="50"/>
      <c r="W157" s="50"/>
      <c r="X157" s="50"/>
      <c r="Y157" s="49"/>
      <c r="Z157" s="49"/>
      <c r="AA157" s="49"/>
      <c r="AB157" s="49"/>
      <c r="AC157" s="49"/>
      <c r="AD157" s="49"/>
      <c r="AE157" s="49"/>
    </row>
    <row r="158" spans="2:31" x14ac:dyDescent="0.25">
      <c r="B158" s="49"/>
      <c r="C158" s="49"/>
      <c r="D158" s="50"/>
      <c r="E158" s="50"/>
      <c r="F158" s="50"/>
      <c r="G158" s="50"/>
      <c r="H158" s="50"/>
      <c r="I158" s="50"/>
      <c r="J158" s="50"/>
      <c r="K158" s="50"/>
      <c r="L158" s="50"/>
      <c r="M158" s="50"/>
      <c r="N158" s="50"/>
      <c r="O158" s="50"/>
      <c r="P158" s="50"/>
      <c r="Q158" s="50"/>
      <c r="R158" s="50"/>
      <c r="S158" s="50"/>
      <c r="T158" s="50"/>
      <c r="U158" s="50"/>
      <c r="V158" s="50"/>
      <c r="W158" s="50"/>
      <c r="X158" s="50"/>
      <c r="Y158" s="49"/>
      <c r="Z158" s="49"/>
      <c r="AA158" s="49"/>
      <c r="AB158" s="49"/>
      <c r="AC158" s="49"/>
      <c r="AD158" s="49"/>
      <c r="AE158" s="49"/>
    </row>
    <row r="159" spans="2:31" x14ac:dyDescent="0.25">
      <c r="B159" s="49"/>
      <c r="C159" s="49"/>
      <c r="D159" s="50"/>
      <c r="E159" s="50"/>
      <c r="F159" s="50"/>
      <c r="G159" s="50"/>
      <c r="H159" s="50"/>
      <c r="I159" s="50"/>
      <c r="J159" s="50"/>
      <c r="K159" s="50"/>
      <c r="L159" s="50"/>
      <c r="M159" s="50"/>
      <c r="N159" s="50"/>
      <c r="O159" s="50"/>
      <c r="P159" s="50"/>
      <c r="Q159" s="50"/>
      <c r="R159" s="50"/>
      <c r="S159" s="50"/>
      <c r="T159" s="50"/>
      <c r="U159" s="50"/>
      <c r="V159" s="50"/>
      <c r="W159" s="50"/>
      <c r="X159" s="50"/>
      <c r="Y159" s="49"/>
      <c r="Z159" s="49"/>
      <c r="AA159" s="49"/>
      <c r="AB159" s="49"/>
      <c r="AC159" s="49"/>
      <c r="AD159" s="49"/>
      <c r="AE159" s="49"/>
    </row>
    <row r="160" spans="2:31" x14ac:dyDescent="0.25">
      <c r="B160" s="49"/>
      <c r="C160" s="49"/>
      <c r="D160" s="50"/>
      <c r="E160" s="50"/>
      <c r="F160" s="50"/>
      <c r="G160" s="50"/>
      <c r="H160" s="50"/>
      <c r="I160" s="50"/>
      <c r="J160" s="50"/>
      <c r="K160" s="50"/>
      <c r="L160" s="50"/>
      <c r="M160" s="50"/>
      <c r="N160" s="50"/>
      <c r="O160" s="50"/>
      <c r="P160" s="50"/>
      <c r="Q160" s="50"/>
      <c r="R160" s="50"/>
      <c r="S160" s="50"/>
      <c r="T160" s="50"/>
      <c r="U160" s="50"/>
      <c r="V160" s="50"/>
      <c r="W160" s="50"/>
      <c r="X160" s="50"/>
      <c r="Y160" s="49"/>
      <c r="Z160" s="49"/>
      <c r="AA160" s="49"/>
      <c r="AB160" s="49"/>
      <c r="AC160" s="49"/>
      <c r="AD160" s="49"/>
      <c r="AE160" s="49"/>
    </row>
    <row r="161" spans="2:31" x14ac:dyDescent="0.25">
      <c r="B161" s="49"/>
      <c r="C161" s="49"/>
      <c r="D161" s="50"/>
      <c r="E161" s="50"/>
      <c r="F161" s="50"/>
      <c r="G161" s="50"/>
      <c r="H161" s="50"/>
      <c r="I161" s="50"/>
      <c r="J161" s="50"/>
      <c r="K161" s="50"/>
      <c r="L161" s="50"/>
      <c r="M161" s="50"/>
      <c r="N161" s="50"/>
      <c r="O161" s="50"/>
      <c r="P161" s="50"/>
      <c r="Q161" s="50"/>
      <c r="R161" s="50"/>
      <c r="S161" s="50"/>
      <c r="T161" s="50"/>
      <c r="U161" s="50"/>
      <c r="V161" s="50"/>
      <c r="W161" s="50"/>
      <c r="X161" s="50"/>
      <c r="Y161" s="49"/>
      <c r="Z161" s="49"/>
      <c r="AA161" s="49"/>
      <c r="AB161" s="49"/>
      <c r="AC161" s="49"/>
      <c r="AD161" s="49"/>
      <c r="AE161" s="49"/>
    </row>
    <row r="162" spans="2:31" x14ac:dyDescent="0.25">
      <c r="B162" s="49"/>
      <c r="C162" s="49"/>
      <c r="D162" s="50"/>
      <c r="E162" s="50"/>
      <c r="F162" s="50"/>
      <c r="G162" s="50"/>
      <c r="H162" s="50"/>
      <c r="I162" s="50"/>
      <c r="J162" s="50"/>
      <c r="K162" s="50"/>
      <c r="L162" s="50"/>
      <c r="M162" s="50"/>
      <c r="N162" s="50"/>
      <c r="O162" s="50"/>
      <c r="P162" s="50"/>
      <c r="Q162" s="50"/>
      <c r="R162" s="50"/>
      <c r="S162" s="50"/>
      <c r="T162" s="50"/>
      <c r="U162" s="50"/>
      <c r="V162" s="50"/>
      <c r="W162" s="50"/>
      <c r="X162" s="50"/>
      <c r="Y162" s="49"/>
      <c r="Z162" s="49"/>
      <c r="AA162" s="49"/>
      <c r="AB162" s="49"/>
      <c r="AC162" s="49"/>
      <c r="AD162" s="49"/>
      <c r="AE162" s="49"/>
    </row>
    <row r="163" spans="2:31" x14ac:dyDescent="0.25">
      <c r="B163" s="49"/>
      <c r="C163" s="49"/>
      <c r="D163" s="50"/>
      <c r="E163" s="50"/>
      <c r="F163" s="50"/>
      <c r="G163" s="50"/>
      <c r="H163" s="50"/>
      <c r="I163" s="50"/>
      <c r="J163" s="50"/>
      <c r="K163" s="50"/>
      <c r="L163" s="50"/>
      <c r="M163" s="50"/>
      <c r="N163" s="50"/>
      <c r="O163" s="50"/>
      <c r="P163" s="50"/>
      <c r="Q163" s="50"/>
      <c r="R163" s="50"/>
      <c r="S163" s="50"/>
      <c r="T163" s="50"/>
      <c r="U163" s="50"/>
      <c r="V163" s="50"/>
      <c r="W163" s="50"/>
      <c r="X163" s="50"/>
      <c r="Y163" s="49"/>
      <c r="Z163" s="49"/>
      <c r="AA163" s="49"/>
      <c r="AB163" s="49"/>
      <c r="AC163" s="49"/>
      <c r="AD163" s="49"/>
      <c r="AE163" s="49"/>
    </row>
    <row r="164" spans="2:31" x14ac:dyDescent="0.25">
      <c r="B164" s="49"/>
      <c r="C164" s="49"/>
      <c r="D164" s="50"/>
      <c r="E164" s="50"/>
      <c r="F164" s="50"/>
      <c r="G164" s="50"/>
      <c r="H164" s="50"/>
      <c r="I164" s="50"/>
      <c r="J164" s="50"/>
      <c r="K164" s="50"/>
      <c r="L164" s="50"/>
      <c r="M164" s="50"/>
      <c r="N164" s="50"/>
      <c r="O164" s="50"/>
      <c r="P164" s="50"/>
      <c r="Q164" s="50"/>
      <c r="R164" s="50"/>
      <c r="S164" s="50"/>
      <c r="T164" s="50"/>
      <c r="U164" s="50"/>
      <c r="V164" s="50"/>
      <c r="W164" s="50"/>
      <c r="X164" s="50"/>
      <c r="Y164" s="49"/>
      <c r="Z164" s="49"/>
      <c r="AA164" s="49"/>
      <c r="AB164" s="49"/>
      <c r="AC164" s="49"/>
      <c r="AD164" s="49"/>
      <c r="AE164" s="49"/>
    </row>
    <row r="165" spans="2:31" x14ac:dyDescent="0.25">
      <c r="B165" s="49"/>
      <c r="C165" s="49"/>
      <c r="D165" s="50"/>
      <c r="E165" s="50"/>
      <c r="F165" s="50"/>
      <c r="G165" s="50"/>
      <c r="H165" s="50"/>
      <c r="I165" s="50"/>
      <c r="J165" s="50"/>
      <c r="K165" s="50"/>
      <c r="L165" s="50"/>
      <c r="M165" s="50"/>
      <c r="N165" s="50"/>
      <c r="O165" s="50"/>
      <c r="P165" s="50"/>
      <c r="Q165" s="50"/>
      <c r="R165" s="50"/>
      <c r="S165" s="50"/>
      <c r="T165" s="50"/>
      <c r="U165" s="50"/>
      <c r="V165" s="50"/>
      <c r="W165" s="50"/>
      <c r="X165" s="50"/>
      <c r="Y165" s="49"/>
      <c r="Z165" s="49"/>
      <c r="AA165" s="49"/>
      <c r="AB165" s="49"/>
      <c r="AC165" s="49"/>
      <c r="AD165" s="49"/>
      <c r="AE165" s="49"/>
    </row>
    <row r="166" spans="2:31" x14ac:dyDescent="0.25">
      <c r="B166" s="49"/>
      <c r="C166" s="49"/>
      <c r="D166" s="50"/>
      <c r="E166" s="50"/>
      <c r="F166" s="50"/>
      <c r="G166" s="50"/>
      <c r="H166" s="50"/>
      <c r="I166" s="50"/>
      <c r="J166" s="50"/>
      <c r="K166" s="50"/>
      <c r="L166" s="50"/>
      <c r="M166" s="50"/>
      <c r="N166" s="50"/>
      <c r="O166" s="50"/>
      <c r="P166" s="50"/>
      <c r="Q166" s="50"/>
      <c r="R166" s="50"/>
      <c r="S166" s="50"/>
      <c r="T166" s="50"/>
      <c r="U166" s="50"/>
      <c r="V166" s="50"/>
      <c r="W166" s="50"/>
      <c r="X166" s="50"/>
      <c r="Y166" s="49"/>
      <c r="Z166" s="49"/>
      <c r="AA166" s="49"/>
      <c r="AB166" s="49"/>
      <c r="AC166" s="49"/>
      <c r="AD166" s="49"/>
      <c r="AE166" s="49"/>
    </row>
    <row r="167" spans="2:31" x14ac:dyDescent="0.25">
      <c r="B167" s="49"/>
      <c r="C167" s="49"/>
      <c r="D167" s="50"/>
      <c r="E167" s="50"/>
      <c r="F167" s="50"/>
      <c r="G167" s="50"/>
      <c r="H167" s="50"/>
      <c r="I167" s="50"/>
      <c r="J167" s="50"/>
      <c r="K167" s="50"/>
      <c r="L167" s="50"/>
      <c r="M167" s="50"/>
      <c r="N167" s="50"/>
      <c r="O167" s="50"/>
      <c r="P167" s="50"/>
      <c r="Q167" s="50"/>
      <c r="R167" s="50"/>
      <c r="S167" s="50"/>
      <c r="T167" s="50"/>
      <c r="U167" s="50"/>
      <c r="V167" s="50"/>
      <c r="W167" s="50"/>
      <c r="X167" s="50"/>
      <c r="Y167" s="49"/>
      <c r="Z167" s="49"/>
      <c r="AA167" s="49"/>
      <c r="AB167" s="49"/>
      <c r="AC167" s="49"/>
      <c r="AD167" s="49"/>
      <c r="AE167" s="49"/>
    </row>
    <row r="168" spans="2:31" x14ac:dyDescent="0.25">
      <c r="B168" s="49"/>
      <c r="C168" s="49"/>
      <c r="D168" s="50"/>
      <c r="E168" s="50"/>
      <c r="F168" s="50"/>
      <c r="G168" s="50"/>
      <c r="H168" s="50"/>
      <c r="I168" s="50"/>
      <c r="J168" s="50"/>
      <c r="K168" s="50"/>
      <c r="L168" s="50"/>
      <c r="M168" s="50"/>
      <c r="N168" s="50"/>
      <c r="O168" s="50"/>
      <c r="P168" s="50"/>
      <c r="Q168" s="50"/>
      <c r="R168" s="50"/>
      <c r="S168" s="50"/>
      <c r="T168" s="50"/>
      <c r="U168" s="50"/>
      <c r="V168" s="50"/>
      <c r="W168" s="50"/>
      <c r="X168" s="50"/>
      <c r="Y168" s="49"/>
      <c r="Z168" s="49"/>
      <c r="AA168" s="49"/>
      <c r="AB168" s="49"/>
      <c r="AC168" s="49"/>
      <c r="AD168" s="49"/>
      <c r="AE168" s="49"/>
    </row>
    <row r="169" spans="2:31" x14ac:dyDescent="0.25">
      <c r="B169" s="49"/>
      <c r="C169" s="49"/>
      <c r="D169" s="49"/>
      <c r="E169" s="49"/>
      <c r="F169" s="49"/>
      <c r="G169" s="49"/>
      <c r="H169" s="49"/>
      <c r="I169" s="49"/>
      <c r="J169" s="49"/>
      <c r="K169" s="49"/>
      <c r="L169" s="49"/>
      <c r="M169" s="51"/>
      <c r="N169" s="51"/>
      <c r="O169" s="51"/>
      <c r="P169" s="51"/>
      <c r="Q169" s="51"/>
      <c r="R169" s="51"/>
      <c r="S169" s="51"/>
      <c r="T169" s="51"/>
      <c r="U169" s="49"/>
      <c r="V169" s="49"/>
      <c r="W169" s="49"/>
      <c r="X169" s="49"/>
      <c r="Y169" s="49"/>
      <c r="Z169" s="49"/>
      <c r="AA169" s="49"/>
      <c r="AB169" s="49"/>
      <c r="AC169" s="49"/>
      <c r="AD169" s="49"/>
      <c r="AE169" s="49"/>
    </row>
    <row r="170" spans="2:31" x14ac:dyDescent="0.25">
      <c r="B170" s="49"/>
      <c r="C170" s="49"/>
      <c r="D170" s="49"/>
      <c r="E170" s="49"/>
      <c r="F170" s="49"/>
      <c r="G170" s="49"/>
      <c r="H170" s="49"/>
      <c r="I170" s="49"/>
      <c r="J170" s="49"/>
      <c r="K170" s="49"/>
      <c r="L170" s="49"/>
      <c r="M170" s="51"/>
      <c r="N170" s="51"/>
      <c r="O170" s="51"/>
      <c r="P170" s="51"/>
      <c r="Q170" s="51"/>
      <c r="R170" s="51"/>
      <c r="S170" s="51"/>
      <c r="T170" s="51"/>
      <c r="U170" s="49"/>
      <c r="V170" s="49"/>
      <c r="W170" s="49"/>
      <c r="X170" s="49"/>
      <c r="Y170" s="49"/>
      <c r="Z170" s="49"/>
      <c r="AA170" s="49"/>
      <c r="AB170" s="49"/>
      <c r="AC170" s="49"/>
      <c r="AD170" s="49"/>
      <c r="AE170" s="49"/>
    </row>
    <row r="171" spans="2:31" x14ac:dyDescent="0.25">
      <c r="B171" s="49"/>
      <c r="C171" s="49"/>
      <c r="D171" s="49"/>
      <c r="E171" s="49"/>
      <c r="F171" s="49"/>
      <c r="G171" s="49"/>
      <c r="H171" s="49"/>
      <c r="I171" s="49"/>
      <c r="J171" s="49"/>
      <c r="K171" s="49"/>
      <c r="L171" s="49"/>
      <c r="M171" s="51"/>
      <c r="N171" s="51"/>
      <c r="O171" s="51"/>
      <c r="P171" s="51"/>
      <c r="Q171" s="51"/>
      <c r="R171" s="51"/>
      <c r="S171" s="51"/>
      <c r="T171" s="51"/>
      <c r="U171" s="49"/>
      <c r="V171" s="49"/>
      <c r="W171" s="49"/>
      <c r="X171" s="49"/>
      <c r="Y171" s="49"/>
      <c r="Z171" s="49"/>
      <c r="AA171" s="49"/>
      <c r="AB171" s="49"/>
      <c r="AC171" s="49"/>
      <c r="AD171" s="49"/>
      <c r="AE171" s="49"/>
    </row>
    <row r="172" spans="2:31" x14ac:dyDescent="0.25">
      <c r="B172" s="49"/>
      <c r="C172" s="49"/>
      <c r="D172" s="49"/>
      <c r="E172" s="49"/>
      <c r="F172" s="49"/>
      <c r="G172" s="49"/>
      <c r="H172" s="49"/>
      <c r="I172" s="49"/>
      <c r="J172" s="49"/>
      <c r="K172" s="49"/>
      <c r="L172" s="49"/>
      <c r="M172" s="51"/>
      <c r="N172" s="51"/>
      <c r="O172" s="51"/>
      <c r="P172" s="51"/>
      <c r="Q172" s="51"/>
      <c r="R172" s="51"/>
      <c r="S172" s="51"/>
      <c r="T172" s="51"/>
      <c r="U172" s="49"/>
      <c r="V172" s="49"/>
      <c r="W172" s="49"/>
      <c r="X172" s="49"/>
      <c r="Y172" s="49"/>
      <c r="Z172" s="49"/>
      <c r="AA172" s="49"/>
      <c r="AB172" s="49"/>
      <c r="AC172" s="49"/>
      <c r="AD172" s="49"/>
      <c r="AE172" s="49"/>
    </row>
    <row r="173" spans="2:31" x14ac:dyDescent="0.25">
      <c r="B173" s="49"/>
      <c r="C173" s="49"/>
      <c r="D173" s="49"/>
      <c r="E173" s="49"/>
      <c r="F173" s="49"/>
      <c r="G173" s="49"/>
      <c r="H173" s="49"/>
      <c r="I173" s="49"/>
      <c r="J173" s="49"/>
      <c r="K173" s="49"/>
      <c r="L173" s="49"/>
      <c r="M173" s="51"/>
      <c r="N173" s="51"/>
      <c r="O173" s="51"/>
      <c r="P173" s="51"/>
      <c r="Q173" s="51"/>
      <c r="R173" s="51"/>
      <c r="S173" s="51"/>
      <c r="T173" s="51"/>
      <c r="U173" s="49"/>
      <c r="V173" s="49"/>
      <c r="W173" s="49"/>
      <c r="X173" s="49"/>
      <c r="Y173" s="49"/>
      <c r="Z173" s="49"/>
      <c r="AA173" s="49"/>
      <c r="AB173" s="49"/>
      <c r="AC173" s="49"/>
      <c r="AD173" s="49"/>
      <c r="AE173" s="49"/>
    </row>
    <row r="174" spans="2:31" x14ac:dyDescent="0.25">
      <c r="B174" s="49"/>
      <c r="C174" s="49"/>
      <c r="D174" s="49"/>
      <c r="E174" s="49"/>
      <c r="F174" s="49"/>
      <c r="G174" s="49"/>
      <c r="H174" s="49"/>
      <c r="I174" s="49"/>
      <c r="J174" s="49"/>
      <c r="K174" s="49"/>
      <c r="L174" s="49"/>
      <c r="M174" s="51"/>
      <c r="N174" s="51"/>
      <c r="O174" s="51"/>
      <c r="P174" s="51"/>
      <c r="Q174" s="51"/>
      <c r="R174" s="51"/>
      <c r="S174" s="51"/>
      <c r="T174" s="51"/>
      <c r="U174" s="49"/>
      <c r="V174" s="49"/>
      <c r="W174" s="49"/>
      <c r="X174" s="49"/>
      <c r="Y174" s="49"/>
      <c r="Z174" s="49"/>
      <c r="AA174" s="49"/>
      <c r="AB174" s="49"/>
      <c r="AC174" s="49"/>
      <c r="AD174" s="49"/>
      <c r="AE174" s="49"/>
    </row>
    <row r="175" spans="2:31" x14ac:dyDescent="0.25">
      <c r="B175" s="49"/>
      <c r="C175" s="49"/>
      <c r="D175" s="49"/>
      <c r="E175" s="49"/>
      <c r="F175" s="49"/>
      <c r="G175" s="49"/>
      <c r="H175" s="49"/>
      <c r="I175" s="49"/>
      <c r="J175" s="49"/>
      <c r="K175" s="49"/>
      <c r="L175" s="49"/>
      <c r="M175" s="51"/>
      <c r="N175" s="51"/>
      <c r="O175" s="51"/>
      <c r="P175" s="51"/>
      <c r="Q175" s="51"/>
      <c r="R175" s="51"/>
      <c r="S175" s="51"/>
      <c r="T175" s="51"/>
      <c r="U175" s="49"/>
      <c r="V175" s="49"/>
      <c r="W175" s="49"/>
      <c r="X175" s="49"/>
      <c r="Y175" s="49"/>
      <c r="Z175" s="49"/>
      <c r="AA175" s="49"/>
      <c r="AB175" s="49"/>
      <c r="AC175" s="49"/>
      <c r="AD175" s="49"/>
      <c r="AE175" s="49"/>
    </row>
    <row r="176" spans="2:31" x14ac:dyDescent="0.25">
      <c r="B176" s="49"/>
      <c r="C176" s="49"/>
      <c r="D176" s="49"/>
      <c r="E176" s="49"/>
      <c r="F176" s="49"/>
      <c r="G176" s="49"/>
      <c r="H176" s="49"/>
      <c r="I176" s="49"/>
      <c r="J176" s="49"/>
      <c r="K176" s="49"/>
      <c r="L176" s="49"/>
      <c r="M176" s="51"/>
      <c r="N176" s="51"/>
      <c r="O176" s="51"/>
      <c r="P176" s="51"/>
      <c r="Q176" s="51"/>
      <c r="R176" s="51"/>
      <c r="S176" s="51"/>
      <c r="T176" s="51"/>
      <c r="U176" s="49"/>
      <c r="V176" s="49"/>
      <c r="W176" s="49"/>
      <c r="X176" s="49"/>
      <c r="Y176" s="49"/>
      <c r="Z176" s="49"/>
      <c r="AA176" s="49"/>
      <c r="AB176" s="49"/>
      <c r="AC176" s="49"/>
      <c r="AD176" s="49"/>
      <c r="AE176" s="49"/>
    </row>
    <row r="177" spans="2:31" x14ac:dyDescent="0.25">
      <c r="B177" s="49"/>
      <c r="C177" s="49"/>
      <c r="D177" s="49"/>
      <c r="E177" s="49"/>
      <c r="F177" s="49"/>
      <c r="G177" s="49"/>
      <c r="H177" s="49"/>
      <c r="I177" s="49"/>
      <c r="J177" s="49"/>
      <c r="K177" s="49"/>
      <c r="L177" s="49"/>
      <c r="M177" s="51"/>
      <c r="N177" s="51"/>
      <c r="O177" s="51"/>
      <c r="P177" s="51"/>
      <c r="Q177" s="51"/>
      <c r="R177" s="51"/>
      <c r="S177" s="51"/>
      <c r="T177" s="51"/>
      <c r="U177" s="49"/>
      <c r="V177" s="49"/>
      <c r="W177" s="49"/>
      <c r="X177" s="49"/>
      <c r="Y177" s="49"/>
      <c r="Z177" s="49"/>
      <c r="AA177" s="49"/>
      <c r="AB177" s="49"/>
      <c r="AC177" s="49"/>
      <c r="AD177" s="49"/>
      <c r="AE177" s="49"/>
    </row>
    <row r="178" spans="2:31" x14ac:dyDescent="0.25">
      <c r="B178" s="49"/>
      <c r="C178" s="49"/>
      <c r="D178" s="49"/>
      <c r="E178" s="49"/>
      <c r="F178" s="49"/>
      <c r="G178" s="49"/>
      <c r="H178" s="49"/>
      <c r="I178" s="49"/>
      <c r="J178" s="49"/>
      <c r="K178" s="49"/>
      <c r="L178" s="49"/>
      <c r="M178" s="51"/>
      <c r="N178" s="51"/>
      <c r="O178" s="51"/>
      <c r="P178" s="51"/>
      <c r="Q178" s="51"/>
      <c r="R178" s="51"/>
      <c r="S178" s="51"/>
      <c r="T178" s="51"/>
      <c r="U178" s="49"/>
      <c r="V178" s="49"/>
      <c r="W178" s="49"/>
      <c r="X178" s="49"/>
      <c r="Y178" s="49"/>
      <c r="Z178" s="49"/>
      <c r="AA178" s="49"/>
      <c r="AB178" s="49"/>
      <c r="AC178" s="49"/>
      <c r="AD178" s="49"/>
      <c r="AE178" s="49"/>
    </row>
    <row r="179" spans="2:31" x14ac:dyDescent="0.25">
      <c r="B179" s="49"/>
      <c r="C179" s="49"/>
      <c r="D179" s="49"/>
      <c r="E179" s="49"/>
      <c r="F179" s="49"/>
      <c r="G179" s="49"/>
      <c r="H179" s="49"/>
      <c r="I179" s="49"/>
      <c r="J179" s="49"/>
      <c r="K179" s="49"/>
      <c r="L179" s="49"/>
      <c r="M179" s="51"/>
      <c r="N179" s="51"/>
      <c r="O179" s="51"/>
      <c r="P179" s="51"/>
      <c r="Q179" s="51"/>
      <c r="R179" s="51"/>
      <c r="S179" s="51"/>
      <c r="T179" s="51"/>
      <c r="U179" s="49"/>
      <c r="V179" s="49"/>
      <c r="W179" s="49"/>
      <c r="X179" s="49"/>
      <c r="Y179" s="49"/>
      <c r="Z179" s="49"/>
      <c r="AA179" s="49"/>
      <c r="AB179" s="49"/>
      <c r="AC179" s="49"/>
      <c r="AD179" s="49"/>
      <c r="AE179" s="49"/>
    </row>
    <row r="180" spans="2:31" x14ac:dyDescent="0.25">
      <c r="B180" s="49"/>
      <c r="C180" s="49"/>
      <c r="D180" s="49"/>
      <c r="E180" s="49"/>
      <c r="F180" s="49"/>
      <c r="G180" s="49"/>
      <c r="H180" s="49"/>
      <c r="I180" s="49"/>
      <c r="J180" s="49"/>
      <c r="K180" s="49"/>
      <c r="L180" s="49"/>
      <c r="M180" s="51"/>
      <c r="N180" s="51"/>
      <c r="O180" s="51"/>
      <c r="P180" s="51"/>
      <c r="Q180" s="51"/>
      <c r="R180" s="51"/>
      <c r="S180" s="51"/>
      <c r="T180" s="51"/>
      <c r="U180" s="49"/>
      <c r="V180" s="49"/>
      <c r="W180" s="49"/>
      <c r="X180" s="49"/>
      <c r="Y180" s="49"/>
      <c r="Z180" s="49"/>
      <c r="AA180" s="49"/>
      <c r="AB180" s="49"/>
      <c r="AC180" s="49"/>
      <c r="AD180" s="49"/>
      <c r="AE180" s="49"/>
    </row>
    <row r="181" spans="2:31" x14ac:dyDescent="0.25">
      <c r="B181" s="49"/>
      <c r="C181" s="49"/>
      <c r="D181" s="49"/>
      <c r="E181" s="49"/>
      <c r="F181" s="49"/>
      <c r="G181" s="49"/>
      <c r="H181" s="49"/>
      <c r="I181" s="49"/>
      <c r="J181" s="49"/>
      <c r="K181" s="49"/>
      <c r="L181" s="49"/>
      <c r="M181" s="51"/>
      <c r="N181" s="51"/>
      <c r="O181" s="51"/>
      <c r="P181" s="51"/>
      <c r="Q181" s="51"/>
      <c r="R181" s="51"/>
      <c r="S181" s="51"/>
      <c r="T181" s="51"/>
      <c r="U181" s="49"/>
      <c r="V181" s="49"/>
      <c r="W181" s="49"/>
      <c r="X181" s="49"/>
      <c r="Y181" s="49"/>
      <c r="Z181" s="49"/>
      <c r="AA181" s="49"/>
      <c r="AB181" s="49"/>
      <c r="AC181" s="49"/>
      <c r="AD181" s="49"/>
      <c r="AE181" s="49"/>
    </row>
    <row r="182" spans="2:31" x14ac:dyDescent="0.25">
      <c r="B182" s="49"/>
      <c r="C182" s="49"/>
      <c r="D182" s="49"/>
      <c r="E182" s="49"/>
      <c r="F182" s="49"/>
      <c r="G182" s="49"/>
      <c r="H182" s="49"/>
      <c r="I182" s="49"/>
      <c r="J182" s="49"/>
      <c r="K182" s="49"/>
      <c r="L182" s="49"/>
      <c r="M182" s="51"/>
      <c r="N182" s="51"/>
      <c r="O182" s="51"/>
      <c r="P182" s="51"/>
      <c r="Q182" s="51"/>
      <c r="R182" s="51"/>
      <c r="S182" s="51"/>
      <c r="T182" s="51"/>
      <c r="U182" s="49"/>
      <c r="V182" s="49"/>
      <c r="W182" s="49"/>
      <c r="X182" s="49"/>
      <c r="Y182" s="49"/>
      <c r="Z182" s="49"/>
      <c r="AA182" s="49"/>
      <c r="AB182" s="49"/>
      <c r="AC182" s="49"/>
      <c r="AD182" s="49"/>
      <c r="AE182" s="49"/>
    </row>
    <row r="183" spans="2:31" x14ac:dyDescent="0.25">
      <c r="B183" s="49"/>
      <c r="C183" s="49"/>
      <c r="D183" s="49"/>
      <c r="E183" s="49"/>
      <c r="F183" s="49"/>
      <c r="G183" s="49"/>
      <c r="H183" s="49"/>
      <c r="I183" s="49"/>
      <c r="J183" s="49"/>
      <c r="K183" s="49"/>
      <c r="L183" s="49"/>
      <c r="M183" s="51"/>
      <c r="N183" s="51"/>
      <c r="O183" s="51"/>
      <c r="P183" s="51"/>
      <c r="Q183" s="51"/>
      <c r="R183" s="51"/>
      <c r="S183" s="51"/>
      <c r="T183" s="51"/>
      <c r="U183" s="49"/>
      <c r="V183" s="49"/>
      <c r="W183" s="49"/>
      <c r="X183" s="49"/>
      <c r="Y183" s="49"/>
      <c r="Z183" s="49"/>
      <c r="AA183" s="49"/>
      <c r="AB183" s="49"/>
      <c r="AC183" s="49"/>
      <c r="AD183" s="49"/>
      <c r="AE183" s="49"/>
    </row>
    <row r="184" spans="2:31" x14ac:dyDescent="0.25">
      <c r="B184" s="49"/>
      <c r="C184" s="49"/>
      <c r="D184" s="49"/>
      <c r="E184" s="49"/>
      <c r="F184" s="49"/>
      <c r="G184" s="49"/>
      <c r="H184" s="49"/>
      <c r="I184" s="49"/>
      <c r="J184" s="49"/>
      <c r="K184" s="49"/>
      <c r="L184" s="49"/>
      <c r="M184" s="51"/>
      <c r="N184" s="51"/>
      <c r="O184" s="51"/>
      <c r="P184" s="51"/>
      <c r="Q184" s="51"/>
      <c r="R184" s="51"/>
      <c r="S184" s="51"/>
      <c r="T184" s="51"/>
      <c r="U184" s="49"/>
      <c r="V184" s="49"/>
      <c r="W184" s="49"/>
      <c r="X184" s="49"/>
      <c r="Y184" s="49"/>
      <c r="Z184" s="49"/>
      <c r="AA184" s="49"/>
      <c r="AB184" s="49"/>
      <c r="AC184" s="49"/>
      <c r="AD184" s="49"/>
      <c r="AE184" s="49"/>
    </row>
    <row r="185" spans="2:31" x14ac:dyDescent="0.25">
      <c r="B185" s="49"/>
      <c r="C185" s="49"/>
      <c r="D185" s="49"/>
      <c r="E185" s="49"/>
      <c r="F185" s="49"/>
      <c r="G185" s="49"/>
      <c r="H185" s="49"/>
      <c r="I185" s="49"/>
      <c r="J185" s="49"/>
      <c r="K185" s="49"/>
      <c r="L185" s="49"/>
      <c r="M185" s="51"/>
      <c r="N185" s="51"/>
      <c r="O185" s="51"/>
      <c r="P185" s="51"/>
      <c r="Q185" s="51"/>
      <c r="R185" s="51"/>
      <c r="S185" s="51"/>
      <c r="T185" s="51"/>
      <c r="U185" s="49"/>
      <c r="V185" s="49"/>
      <c r="W185" s="49"/>
      <c r="X185" s="49"/>
      <c r="Y185" s="49"/>
      <c r="Z185" s="49"/>
      <c r="AA185" s="49"/>
      <c r="AB185" s="49"/>
      <c r="AC185" s="49"/>
      <c r="AD185" s="49"/>
      <c r="AE185" s="49"/>
    </row>
    <row r="186" spans="2:31" x14ac:dyDescent="0.25">
      <c r="B186" s="49"/>
      <c r="C186" s="49"/>
      <c r="D186" s="49"/>
      <c r="E186" s="49"/>
      <c r="F186" s="49"/>
      <c r="G186" s="49"/>
      <c r="H186" s="49"/>
      <c r="I186" s="49"/>
      <c r="J186" s="49"/>
      <c r="K186" s="49"/>
      <c r="L186" s="49"/>
      <c r="M186" s="51"/>
      <c r="N186" s="51"/>
      <c r="O186" s="51"/>
      <c r="P186" s="51"/>
      <c r="Q186" s="51"/>
      <c r="R186" s="51"/>
      <c r="S186" s="51"/>
      <c r="T186" s="51"/>
      <c r="U186" s="49"/>
      <c r="V186" s="49"/>
      <c r="W186" s="49"/>
      <c r="X186" s="49"/>
      <c r="Y186" s="49"/>
      <c r="Z186" s="49"/>
      <c r="AA186" s="49"/>
      <c r="AB186" s="49"/>
      <c r="AC186" s="49"/>
      <c r="AD186" s="49"/>
      <c r="AE186" s="49"/>
    </row>
    <row r="187" spans="2:31" x14ac:dyDescent="0.25">
      <c r="B187" s="49"/>
      <c r="C187" s="49"/>
      <c r="D187" s="49"/>
      <c r="E187" s="49"/>
      <c r="F187" s="49"/>
      <c r="G187" s="49"/>
      <c r="H187" s="49"/>
      <c r="I187" s="49"/>
      <c r="J187" s="49"/>
      <c r="K187" s="49"/>
      <c r="L187" s="49"/>
      <c r="M187" s="51"/>
      <c r="N187" s="51"/>
      <c r="O187" s="51"/>
      <c r="P187" s="51"/>
      <c r="Q187" s="51"/>
      <c r="R187" s="51"/>
      <c r="S187" s="51"/>
      <c r="T187" s="51"/>
      <c r="U187" s="49"/>
      <c r="V187" s="49"/>
      <c r="W187" s="49"/>
      <c r="X187" s="49"/>
      <c r="Y187" s="49"/>
      <c r="Z187" s="49"/>
      <c r="AA187" s="49"/>
      <c r="AB187" s="49"/>
      <c r="AC187" s="49"/>
      <c r="AD187" s="49"/>
      <c r="AE187" s="49"/>
    </row>
    <row r="188" spans="2:31" x14ac:dyDescent="0.25">
      <c r="B188" s="49"/>
      <c r="C188" s="49"/>
      <c r="D188" s="49"/>
      <c r="E188" s="49"/>
      <c r="F188" s="49"/>
      <c r="G188" s="49"/>
      <c r="H188" s="49"/>
      <c r="I188" s="49"/>
      <c r="J188" s="49"/>
      <c r="K188" s="49"/>
      <c r="L188" s="49"/>
      <c r="M188" s="51"/>
      <c r="N188" s="51"/>
      <c r="O188" s="51"/>
      <c r="P188" s="51"/>
      <c r="Q188" s="51"/>
      <c r="R188" s="51"/>
      <c r="S188" s="51"/>
      <c r="T188" s="51"/>
      <c r="U188" s="49"/>
      <c r="V188" s="49"/>
      <c r="W188" s="49"/>
      <c r="X188" s="49"/>
      <c r="Y188" s="49"/>
      <c r="Z188" s="49"/>
      <c r="AA188" s="49"/>
      <c r="AB188" s="49"/>
      <c r="AC188" s="49"/>
      <c r="AD188" s="49"/>
      <c r="AE188" s="49"/>
    </row>
    <row r="189" spans="2:31" x14ac:dyDescent="0.25">
      <c r="B189" s="49"/>
      <c r="C189" s="49"/>
      <c r="D189" s="49"/>
      <c r="E189" s="49"/>
      <c r="F189" s="49"/>
      <c r="G189" s="49"/>
      <c r="H189" s="49"/>
      <c r="I189" s="49"/>
      <c r="J189" s="49"/>
      <c r="K189" s="49"/>
      <c r="L189" s="49"/>
      <c r="M189" s="51"/>
      <c r="N189" s="51"/>
      <c r="O189" s="51"/>
      <c r="P189" s="51"/>
      <c r="Q189" s="51"/>
      <c r="R189" s="51"/>
      <c r="S189" s="51"/>
      <c r="T189" s="51"/>
      <c r="U189" s="49"/>
      <c r="V189" s="49"/>
      <c r="W189" s="49"/>
      <c r="X189" s="49"/>
      <c r="Y189" s="49"/>
      <c r="Z189" s="49"/>
      <c r="AA189" s="49"/>
      <c r="AB189" s="49"/>
      <c r="AC189" s="49"/>
      <c r="AD189" s="49"/>
      <c r="AE189" s="49"/>
    </row>
    <row r="190" spans="2:31" x14ac:dyDescent="0.25">
      <c r="B190" s="49"/>
      <c r="C190" s="49"/>
      <c r="D190" s="49"/>
      <c r="E190" s="49"/>
      <c r="F190" s="49"/>
      <c r="G190" s="49"/>
      <c r="H190" s="49"/>
      <c r="I190" s="49"/>
      <c r="J190" s="49"/>
      <c r="K190" s="49"/>
      <c r="L190" s="49"/>
      <c r="M190" s="51"/>
      <c r="N190" s="51"/>
      <c r="O190" s="51"/>
      <c r="P190" s="51"/>
      <c r="Q190" s="51"/>
      <c r="R190" s="51"/>
      <c r="S190" s="51"/>
      <c r="T190" s="51"/>
      <c r="U190" s="49"/>
      <c r="V190" s="49"/>
      <c r="W190" s="49"/>
      <c r="X190" s="49"/>
      <c r="Y190" s="49"/>
      <c r="Z190" s="49"/>
      <c r="AA190" s="49"/>
      <c r="AB190" s="49"/>
      <c r="AC190" s="49"/>
      <c r="AD190" s="49"/>
      <c r="AE190" s="49"/>
    </row>
    <row r="191" spans="2:31" x14ac:dyDescent="0.25">
      <c r="B191" s="49"/>
      <c r="C191" s="49"/>
      <c r="D191" s="49"/>
      <c r="E191" s="49"/>
      <c r="F191" s="49"/>
      <c r="G191" s="49"/>
      <c r="H191" s="49"/>
      <c r="I191" s="49"/>
      <c r="J191" s="49"/>
      <c r="K191" s="49"/>
      <c r="L191" s="49"/>
      <c r="M191" s="51"/>
      <c r="N191" s="51"/>
      <c r="O191" s="51"/>
      <c r="P191" s="51"/>
      <c r="Q191" s="51"/>
      <c r="R191" s="51"/>
      <c r="S191" s="51"/>
      <c r="T191" s="51"/>
      <c r="U191" s="49"/>
      <c r="V191" s="49"/>
      <c r="W191" s="49"/>
      <c r="X191" s="49"/>
      <c r="Y191" s="49"/>
      <c r="Z191" s="49"/>
      <c r="AA191" s="49"/>
      <c r="AB191" s="49"/>
      <c r="AC191" s="49"/>
      <c r="AD191" s="49"/>
      <c r="AE191" s="49"/>
    </row>
    <row r="192" spans="2:31" x14ac:dyDescent="0.25">
      <c r="B192" s="49"/>
      <c r="C192" s="49"/>
      <c r="D192" s="49"/>
      <c r="E192" s="49"/>
      <c r="F192" s="49"/>
      <c r="G192" s="49"/>
      <c r="H192" s="49"/>
      <c r="I192" s="49"/>
      <c r="J192" s="49"/>
      <c r="K192" s="49"/>
      <c r="L192" s="49"/>
      <c r="M192" s="51"/>
      <c r="N192" s="51"/>
      <c r="O192" s="51"/>
      <c r="P192" s="51"/>
      <c r="Q192" s="51"/>
      <c r="R192" s="51"/>
      <c r="S192" s="51"/>
      <c r="T192" s="51"/>
      <c r="U192" s="49"/>
      <c r="V192" s="49"/>
      <c r="W192" s="49"/>
      <c r="X192" s="49"/>
      <c r="Y192" s="49"/>
      <c r="Z192" s="49"/>
      <c r="AA192" s="49"/>
      <c r="AB192" s="49"/>
      <c r="AC192" s="49"/>
      <c r="AD192" s="49"/>
      <c r="AE192" s="49"/>
    </row>
    <row r="193" spans="2:31" x14ac:dyDescent="0.25">
      <c r="B193" s="49"/>
      <c r="C193" s="49"/>
      <c r="D193" s="49"/>
      <c r="E193" s="49"/>
      <c r="F193" s="49"/>
      <c r="G193" s="49"/>
      <c r="H193" s="49"/>
      <c r="I193" s="49"/>
      <c r="J193" s="49"/>
      <c r="K193" s="49"/>
      <c r="L193" s="49"/>
      <c r="M193" s="51"/>
      <c r="N193" s="51"/>
      <c r="O193" s="51"/>
      <c r="P193" s="51"/>
      <c r="Q193" s="51"/>
      <c r="R193" s="51"/>
      <c r="S193" s="51"/>
      <c r="T193" s="51"/>
      <c r="U193" s="49"/>
      <c r="V193" s="49"/>
      <c r="W193" s="49"/>
      <c r="X193" s="49"/>
      <c r="Y193" s="49"/>
      <c r="Z193" s="49"/>
      <c r="AA193" s="49"/>
      <c r="AB193" s="49"/>
      <c r="AC193" s="49"/>
      <c r="AD193" s="49"/>
      <c r="AE193" s="49"/>
    </row>
    <row r="194" spans="2:31" x14ac:dyDescent="0.25">
      <c r="B194" s="49"/>
      <c r="C194" s="49"/>
      <c r="D194" s="49"/>
      <c r="E194" s="49"/>
      <c r="F194" s="49"/>
      <c r="G194" s="49"/>
      <c r="H194" s="49"/>
      <c r="I194" s="49"/>
      <c r="J194" s="49"/>
      <c r="K194" s="49"/>
      <c r="L194" s="49"/>
      <c r="M194" s="51"/>
      <c r="N194" s="51"/>
      <c r="O194" s="51"/>
      <c r="P194" s="51"/>
      <c r="Q194" s="51"/>
      <c r="R194" s="51"/>
      <c r="S194" s="51"/>
      <c r="T194" s="51"/>
      <c r="U194" s="49"/>
      <c r="V194" s="49"/>
      <c r="W194" s="49"/>
      <c r="X194" s="49"/>
      <c r="Y194" s="49"/>
      <c r="Z194" s="49"/>
      <c r="AA194" s="49"/>
      <c r="AB194" s="49"/>
      <c r="AC194" s="49"/>
      <c r="AD194" s="49"/>
      <c r="AE194" s="49"/>
    </row>
    <row r="195" spans="2:31" x14ac:dyDescent="0.25">
      <c r="B195" s="49"/>
      <c r="C195" s="49"/>
      <c r="D195" s="49"/>
      <c r="E195" s="49"/>
      <c r="F195" s="49"/>
      <c r="G195" s="49"/>
      <c r="H195" s="49"/>
      <c r="I195" s="49"/>
      <c r="J195" s="49"/>
      <c r="K195" s="49"/>
      <c r="L195" s="49"/>
      <c r="M195" s="51"/>
      <c r="N195" s="51"/>
      <c r="O195" s="51"/>
      <c r="P195" s="51"/>
      <c r="Q195" s="51"/>
      <c r="R195" s="51"/>
      <c r="S195" s="51"/>
      <c r="T195" s="51"/>
      <c r="U195" s="49"/>
      <c r="V195" s="49"/>
      <c r="W195" s="49"/>
      <c r="X195" s="49"/>
      <c r="Y195" s="49"/>
      <c r="Z195" s="49"/>
      <c r="AA195" s="49"/>
      <c r="AB195" s="49"/>
      <c r="AC195" s="49"/>
      <c r="AD195" s="49"/>
      <c r="AE195" s="49"/>
    </row>
    <row r="196" spans="2:31" x14ac:dyDescent="0.25">
      <c r="B196" s="49"/>
      <c r="C196" s="49"/>
      <c r="D196" s="49"/>
      <c r="E196" s="49"/>
      <c r="F196" s="49"/>
      <c r="G196" s="49"/>
      <c r="H196" s="49"/>
      <c r="I196" s="49"/>
      <c r="J196" s="49"/>
      <c r="K196" s="49"/>
      <c r="L196" s="49"/>
      <c r="M196" s="51"/>
      <c r="N196" s="51"/>
      <c r="O196" s="51"/>
      <c r="P196" s="51"/>
      <c r="Q196" s="51"/>
      <c r="R196" s="51"/>
      <c r="S196" s="51"/>
      <c r="T196" s="51"/>
      <c r="U196" s="49"/>
      <c r="V196" s="49"/>
      <c r="W196" s="49"/>
      <c r="X196" s="49"/>
      <c r="Y196" s="49"/>
      <c r="Z196" s="49"/>
      <c r="AA196" s="49"/>
      <c r="AB196" s="49"/>
      <c r="AC196" s="49"/>
      <c r="AD196" s="49"/>
      <c r="AE196" s="49"/>
    </row>
    <row r="197" spans="2:31" x14ac:dyDescent="0.25">
      <c r="B197" s="49"/>
      <c r="C197" s="49"/>
      <c r="D197" s="49"/>
      <c r="E197" s="49"/>
      <c r="F197" s="49"/>
      <c r="G197" s="49"/>
      <c r="H197" s="49"/>
      <c r="I197" s="49"/>
      <c r="J197" s="49"/>
      <c r="K197" s="49"/>
      <c r="L197" s="49"/>
      <c r="M197" s="51"/>
      <c r="N197" s="51"/>
      <c r="O197" s="51"/>
      <c r="P197" s="51"/>
      <c r="Q197" s="51"/>
      <c r="R197" s="51"/>
      <c r="S197" s="51"/>
      <c r="T197" s="51"/>
      <c r="U197" s="49"/>
      <c r="V197" s="49"/>
      <c r="W197" s="49"/>
      <c r="X197" s="49"/>
      <c r="Y197" s="49"/>
      <c r="Z197" s="49"/>
      <c r="AA197" s="49"/>
      <c r="AB197" s="49"/>
      <c r="AC197" s="49"/>
      <c r="AD197" s="49"/>
      <c r="AE197" s="49"/>
    </row>
    <row r="198" spans="2:31" x14ac:dyDescent="0.25">
      <c r="B198" s="49"/>
      <c r="C198" s="49"/>
      <c r="D198" s="49"/>
      <c r="E198" s="49"/>
      <c r="F198" s="49"/>
      <c r="G198" s="49"/>
      <c r="H198" s="49"/>
      <c r="I198" s="49"/>
      <c r="J198" s="49"/>
      <c r="K198" s="49"/>
      <c r="L198" s="49"/>
      <c r="M198" s="51"/>
      <c r="N198" s="51"/>
      <c r="O198" s="51"/>
      <c r="P198" s="51"/>
      <c r="Q198" s="51"/>
      <c r="R198" s="51"/>
      <c r="S198" s="51"/>
      <c r="T198" s="51"/>
      <c r="U198" s="49"/>
      <c r="V198" s="49"/>
      <c r="W198" s="49"/>
      <c r="X198" s="49"/>
      <c r="Y198" s="49"/>
      <c r="Z198" s="49"/>
      <c r="AA198" s="49"/>
      <c r="AB198" s="49"/>
      <c r="AC198" s="49"/>
      <c r="AD198" s="49"/>
      <c r="AE198" s="49"/>
    </row>
    <row r="199" spans="2:31" x14ac:dyDescent="0.25">
      <c r="B199" s="49"/>
      <c r="C199" s="49"/>
      <c r="D199" s="49"/>
      <c r="E199" s="49"/>
      <c r="F199" s="49"/>
      <c r="G199" s="49"/>
      <c r="H199" s="49"/>
      <c r="I199" s="49"/>
      <c r="J199" s="49"/>
      <c r="K199" s="49"/>
      <c r="L199" s="49"/>
      <c r="M199" s="51"/>
      <c r="N199" s="51"/>
      <c r="O199" s="51"/>
      <c r="P199" s="51"/>
      <c r="Q199" s="51"/>
      <c r="R199" s="51"/>
      <c r="S199" s="51"/>
      <c r="T199" s="51"/>
      <c r="U199" s="49"/>
      <c r="V199" s="49"/>
      <c r="W199" s="49"/>
      <c r="X199" s="49"/>
      <c r="Y199" s="49"/>
      <c r="Z199" s="49"/>
      <c r="AA199" s="49"/>
      <c r="AB199" s="49"/>
      <c r="AC199" s="49"/>
      <c r="AD199" s="49"/>
      <c r="AE199" s="49"/>
    </row>
    <row r="200" spans="2:31" x14ac:dyDescent="0.25">
      <c r="B200" s="49"/>
      <c r="C200" s="49"/>
      <c r="D200" s="49"/>
      <c r="E200" s="49"/>
      <c r="F200" s="49"/>
      <c r="G200" s="49"/>
      <c r="H200" s="49"/>
      <c r="I200" s="49"/>
      <c r="J200" s="49"/>
      <c r="K200" s="49"/>
      <c r="L200" s="49"/>
      <c r="M200" s="51"/>
      <c r="N200" s="51"/>
      <c r="O200" s="51"/>
      <c r="P200" s="51"/>
      <c r="Q200" s="51"/>
      <c r="R200" s="51"/>
      <c r="S200" s="51"/>
      <c r="T200" s="51"/>
      <c r="U200" s="49"/>
      <c r="V200" s="49"/>
      <c r="W200" s="49"/>
      <c r="X200" s="49"/>
      <c r="Y200" s="49"/>
      <c r="Z200" s="49"/>
      <c r="AA200" s="49"/>
      <c r="AB200" s="49"/>
      <c r="AC200" s="49"/>
      <c r="AD200" s="49"/>
      <c r="AE200" s="49"/>
    </row>
    <row r="201" spans="2:31" x14ac:dyDescent="0.25">
      <c r="M201" s="9"/>
      <c r="N201" s="9"/>
      <c r="O201" s="9"/>
      <c r="P201" s="9"/>
      <c r="Q201" s="9"/>
      <c r="R201" s="9"/>
      <c r="S201" s="9"/>
      <c r="T201" s="9"/>
    </row>
    <row r="202" spans="2:31" x14ac:dyDescent="0.25">
      <c r="M202" s="9"/>
      <c r="N202" s="9"/>
      <c r="O202" s="9"/>
      <c r="P202" s="9"/>
      <c r="Q202" s="9"/>
      <c r="R202" s="9"/>
      <c r="S202" s="9"/>
      <c r="T202" s="9"/>
    </row>
    <row r="203" spans="2:31" x14ac:dyDescent="0.25">
      <c r="M203" s="9"/>
      <c r="N203" s="9"/>
      <c r="O203" s="9"/>
      <c r="P203" s="9"/>
      <c r="Q203" s="9"/>
      <c r="R203" s="9"/>
      <c r="S203" s="9"/>
      <c r="T203" s="9"/>
    </row>
    <row r="204" spans="2:31" x14ac:dyDescent="0.25">
      <c r="M204" s="9"/>
      <c r="N204" s="9"/>
      <c r="O204" s="9"/>
      <c r="P204" s="9"/>
      <c r="Q204" s="9"/>
      <c r="R204" s="9"/>
      <c r="S204" s="9"/>
      <c r="T204" s="9"/>
    </row>
    <row r="205" spans="2:31" x14ac:dyDescent="0.25">
      <c r="M205" s="9"/>
      <c r="N205" s="9"/>
      <c r="O205" s="9"/>
      <c r="P205" s="9"/>
      <c r="Q205" s="9"/>
      <c r="R205" s="9"/>
      <c r="S205" s="9"/>
      <c r="T205" s="9"/>
    </row>
    <row r="206" spans="2:31" x14ac:dyDescent="0.25">
      <c r="M206" s="9"/>
      <c r="N206" s="9"/>
      <c r="O206" s="9"/>
      <c r="P206" s="9"/>
      <c r="Q206" s="9"/>
      <c r="R206" s="9"/>
      <c r="S206" s="9"/>
      <c r="T206" s="9"/>
    </row>
    <row r="207" spans="2:31" x14ac:dyDescent="0.25">
      <c r="M207" s="9"/>
      <c r="N207" s="9"/>
      <c r="O207" s="9"/>
      <c r="P207" s="9"/>
      <c r="Q207" s="9"/>
      <c r="R207" s="9"/>
      <c r="S207" s="9"/>
      <c r="T207" s="9"/>
    </row>
    <row r="208" spans="2:31" x14ac:dyDescent="0.25">
      <c r="M208" s="9"/>
      <c r="N208" s="9"/>
      <c r="O208" s="9"/>
      <c r="P208" s="9"/>
      <c r="Q208" s="9"/>
      <c r="R208" s="9"/>
      <c r="S208" s="9"/>
      <c r="T208" s="9"/>
    </row>
    <row r="209" spans="13:20" x14ac:dyDescent="0.25">
      <c r="M209" s="9"/>
      <c r="N209" s="9"/>
      <c r="O209" s="9"/>
      <c r="P209" s="9"/>
      <c r="Q209" s="9"/>
      <c r="R209" s="9"/>
      <c r="S209" s="9"/>
      <c r="T209" s="9"/>
    </row>
    <row r="210" spans="13:20" x14ac:dyDescent="0.25">
      <c r="M210" s="9"/>
      <c r="N210" s="9"/>
      <c r="O210" s="9"/>
      <c r="P210" s="9"/>
      <c r="Q210" s="9"/>
      <c r="R210" s="9"/>
      <c r="S210" s="9"/>
      <c r="T210" s="9"/>
    </row>
    <row r="211" spans="13:20" x14ac:dyDescent="0.25">
      <c r="M211" s="9"/>
      <c r="N211" s="9"/>
      <c r="O211" s="9"/>
      <c r="P211" s="9"/>
      <c r="Q211" s="9"/>
      <c r="R211" s="9"/>
      <c r="S211" s="9"/>
      <c r="T211" s="9"/>
    </row>
    <row r="212" spans="13:20" x14ac:dyDescent="0.25">
      <c r="M212" s="9"/>
      <c r="N212" s="9"/>
      <c r="O212" s="9"/>
      <c r="P212" s="9"/>
      <c r="Q212" s="9"/>
      <c r="R212" s="9"/>
      <c r="S212" s="9"/>
      <c r="T212" s="9"/>
    </row>
    <row r="213" spans="13:20" x14ac:dyDescent="0.25">
      <c r="M213" s="9"/>
      <c r="N213" s="9"/>
      <c r="O213" s="9"/>
      <c r="P213" s="9"/>
      <c r="Q213" s="9"/>
      <c r="R213" s="9"/>
      <c r="S213" s="9"/>
      <c r="T213" s="9"/>
    </row>
    <row r="214" spans="13:20" x14ac:dyDescent="0.25">
      <c r="M214" s="9"/>
      <c r="N214" s="9"/>
      <c r="O214" s="9"/>
      <c r="P214" s="9"/>
      <c r="Q214" s="9"/>
      <c r="R214" s="9"/>
      <c r="S214" s="9"/>
      <c r="T214" s="9"/>
    </row>
    <row r="215" spans="13:20" x14ac:dyDescent="0.25">
      <c r="M215" s="9"/>
      <c r="N215" s="9"/>
      <c r="O215" s="9"/>
      <c r="P215" s="9"/>
      <c r="Q215" s="9"/>
      <c r="R215" s="9"/>
      <c r="S215" s="9"/>
      <c r="T215" s="9"/>
    </row>
    <row r="216" spans="13:20" x14ac:dyDescent="0.25">
      <c r="M216" s="9"/>
      <c r="N216" s="9"/>
      <c r="O216" s="9"/>
      <c r="P216" s="9"/>
      <c r="Q216" s="9"/>
      <c r="R216" s="9"/>
      <c r="S216" s="9"/>
      <c r="T216" s="9"/>
    </row>
    <row r="217" spans="13:20" x14ac:dyDescent="0.25">
      <c r="M217" s="9"/>
      <c r="N217" s="9"/>
      <c r="O217" s="9"/>
      <c r="P217" s="9"/>
      <c r="Q217" s="9"/>
      <c r="R217" s="9"/>
      <c r="S217" s="9"/>
      <c r="T217" s="9"/>
    </row>
    <row r="218" spans="13:20" x14ac:dyDescent="0.25">
      <c r="M218" s="9"/>
      <c r="N218" s="9"/>
      <c r="O218" s="9"/>
      <c r="P218" s="9"/>
      <c r="Q218" s="9"/>
      <c r="R218" s="9"/>
      <c r="S218" s="9"/>
      <c r="T218" s="9"/>
    </row>
    <row r="219" spans="13:20" x14ac:dyDescent="0.25">
      <c r="M219" s="9"/>
      <c r="N219" s="9"/>
      <c r="O219" s="9"/>
      <c r="P219" s="9"/>
      <c r="Q219" s="9"/>
      <c r="R219" s="9"/>
      <c r="S219" s="9"/>
      <c r="T219" s="9"/>
    </row>
    <row r="220" spans="13:20" x14ac:dyDescent="0.25">
      <c r="M220" s="9"/>
      <c r="N220" s="9"/>
      <c r="O220" s="9"/>
      <c r="P220" s="9"/>
      <c r="Q220" s="9"/>
      <c r="R220" s="9"/>
      <c r="S220" s="9"/>
      <c r="T220" s="9"/>
    </row>
    <row r="221" spans="13:20" x14ac:dyDescent="0.25">
      <c r="M221" s="9"/>
      <c r="N221" s="9"/>
      <c r="O221" s="9"/>
      <c r="P221" s="9"/>
      <c r="Q221" s="9"/>
      <c r="R221" s="9"/>
      <c r="S221" s="9"/>
      <c r="T221" s="9"/>
    </row>
    <row r="222" spans="13:20" x14ac:dyDescent="0.25">
      <c r="M222" s="9"/>
      <c r="N222" s="9"/>
      <c r="O222" s="9"/>
      <c r="P222" s="9"/>
      <c r="Q222" s="9"/>
      <c r="R222" s="9"/>
      <c r="S222" s="9"/>
      <c r="T222" s="9"/>
    </row>
    <row r="223" spans="13:20" x14ac:dyDescent="0.25">
      <c r="M223" s="9"/>
      <c r="N223" s="9"/>
      <c r="O223" s="9"/>
      <c r="P223" s="9"/>
      <c r="Q223" s="9"/>
      <c r="R223" s="9"/>
      <c r="S223" s="9"/>
      <c r="T223" s="9"/>
    </row>
    <row r="224" spans="13:20" x14ac:dyDescent="0.25">
      <c r="M224" s="9"/>
      <c r="N224" s="9"/>
      <c r="O224" s="9"/>
      <c r="P224" s="9"/>
      <c r="Q224" s="9"/>
      <c r="R224" s="9"/>
      <c r="S224" s="9"/>
      <c r="T224" s="9"/>
    </row>
    <row r="225" spans="13:20" x14ac:dyDescent="0.25">
      <c r="M225" s="9"/>
      <c r="N225" s="9"/>
      <c r="O225" s="9"/>
      <c r="P225" s="9"/>
      <c r="Q225" s="9"/>
      <c r="R225" s="9"/>
      <c r="S225" s="9"/>
      <c r="T225" s="9"/>
    </row>
    <row r="226" spans="13:20" x14ac:dyDescent="0.25">
      <c r="M226" s="9"/>
      <c r="N226" s="9"/>
      <c r="O226" s="9"/>
      <c r="P226" s="9"/>
      <c r="Q226" s="9"/>
      <c r="R226" s="9"/>
      <c r="S226" s="9"/>
      <c r="T226" s="9"/>
    </row>
    <row r="227" spans="13:20" x14ac:dyDescent="0.25">
      <c r="M227" s="9"/>
      <c r="N227" s="9"/>
      <c r="O227" s="9"/>
      <c r="P227" s="9"/>
      <c r="Q227" s="9"/>
      <c r="R227" s="9"/>
      <c r="S227" s="9"/>
      <c r="T227" s="9"/>
    </row>
    <row r="228" spans="13:20" x14ac:dyDescent="0.25">
      <c r="M228" s="9"/>
      <c r="N228" s="9"/>
      <c r="O228" s="9"/>
      <c r="P228" s="9"/>
      <c r="Q228" s="9"/>
      <c r="R228" s="9"/>
      <c r="S228" s="9"/>
      <c r="T228" s="9"/>
    </row>
    <row r="229" spans="13:20" x14ac:dyDescent="0.25">
      <c r="M229" s="9"/>
      <c r="N229" s="9"/>
      <c r="O229" s="9"/>
      <c r="P229" s="9"/>
      <c r="Q229" s="9"/>
      <c r="R229" s="9"/>
      <c r="S229" s="9"/>
      <c r="T229" s="9"/>
    </row>
    <row r="230" spans="13:20" x14ac:dyDescent="0.25">
      <c r="M230" s="9"/>
      <c r="N230" s="9"/>
      <c r="O230" s="9"/>
      <c r="P230" s="9"/>
      <c r="Q230" s="9"/>
      <c r="R230" s="9"/>
      <c r="S230" s="9"/>
      <c r="T230" s="9"/>
    </row>
    <row r="231" spans="13:20" x14ac:dyDescent="0.25">
      <c r="M231" s="9"/>
      <c r="N231" s="9"/>
      <c r="O231" s="9"/>
      <c r="P231" s="9"/>
      <c r="Q231" s="9"/>
      <c r="R231" s="9"/>
      <c r="S231" s="9"/>
      <c r="T231" s="9"/>
    </row>
    <row r="232" spans="13:20" x14ac:dyDescent="0.25">
      <c r="M232" s="9"/>
      <c r="N232" s="9"/>
      <c r="O232" s="9"/>
      <c r="P232" s="9"/>
      <c r="Q232" s="9"/>
      <c r="R232" s="9"/>
      <c r="S232" s="9"/>
      <c r="T232" s="9"/>
    </row>
    <row r="233" spans="13:20" x14ac:dyDescent="0.25">
      <c r="M233" s="9"/>
      <c r="N233" s="9"/>
      <c r="O233" s="9"/>
      <c r="P233" s="9"/>
      <c r="Q233" s="9"/>
      <c r="R233" s="9"/>
      <c r="S233" s="9"/>
      <c r="T233" s="9"/>
    </row>
    <row r="234" spans="13:20" x14ac:dyDescent="0.25">
      <c r="M234" s="9"/>
      <c r="N234" s="9"/>
      <c r="O234" s="9"/>
      <c r="P234" s="9"/>
      <c r="Q234" s="9"/>
      <c r="R234" s="9"/>
      <c r="S234" s="9"/>
      <c r="T234" s="9"/>
    </row>
    <row r="235" spans="13:20" x14ac:dyDescent="0.25">
      <c r="M235" s="9"/>
      <c r="N235" s="9"/>
      <c r="O235" s="9"/>
      <c r="P235" s="9"/>
      <c r="Q235" s="9"/>
      <c r="R235" s="9"/>
      <c r="S235" s="9"/>
      <c r="T235" s="9"/>
    </row>
    <row r="236" spans="13:20" x14ac:dyDescent="0.25">
      <c r="M236" s="9"/>
      <c r="N236" s="9"/>
      <c r="O236" s="9"/>
      <c r="P236" s="9"/>
      <c r="Q236" s="9"/>
      <c r="R236" s="9"/>
      <c r="S236" s="9"/>
      <c r="T236" s="9"/>
    </row>
    <row r="237" spans="13:20" x14ac:dyDescent="0.25">
      <c r="M237" s="9"/>
      <c r="N237" s="9"/>
      <c r="O237" s="9"/>
      <c r="P237" s="9"/>
      <c r="Q237" s="9"/>
      <c r="R237" s="9"/>
      <c r="S237" s="9"/>
      <c r="T237" s="9"/>
    </row>
    <row r="238" spans="13:20" x14ac:dyDescent="0.25">
      <c r="M238" s="9"/>
      <c r="N238" s="9"/>
      <c r="O238" s="9"/>
      <c r="P238" s="9"/>
      <c r="Q238" s="9"/>
      <c r="R238" s="9"/>
      <c r="S238" s="9"/>
      <c r="T238" s="9"/>
    </row>
    <row r="239" spans="13:20" x14ac:dyDescent="0.25">
      <c r="M239" s="9"/>
      <c r="N239" s="9"/>
      <c r="O239" s="9"/>
      <c r="P239" s="9"/>
      <c r="Q239" s="9"/>
      <c r="R239" s="9"/>
      <c r="S239" s="9"/>
      <c r="T239" s="9"/>
    </row>
    <row r="240" spans="13:20" x14ac:dyDescent="0.25">
      <c r="M240" s="9"/>
      <c r="N240" s="9"/>
      <c r="O240" s="9"/>
      <c r="P240" s="9"/>
      <c r="Q240" s="9"/>
      <c r="R240" s="9"/>
      <c r="S240" s="9"/>
      <c r="T240" s="9"/>
    </row>
    <row r="241" spans="13:20" x14ac:dyDescent="0.25">
      <c r="M241" s="9"/>
      <c r="N241" s="9"/>
      <c r="O241" s="9"/>
      <c r="P241" s="9"/>
      <c r="Q241" s="9"/>
      <c r="R241" s="9"/>
      <c r="S241" s="9"/>
      <c r="T241" s="9"/>
    </row>
    <row r="242" spans="13:20" x14ac:dyDescent="0.25">
      <c r="M242" s="9"/>
      <c r="N242" s="9"/>
      <c r="O242" s="9"/>
      <c r="P242" s="9"/>
      <c r="Q242" s="9"/>
      <c r="R242" s="9"/>
      <c r="S242" s="9"/>
      <c r="T242" s="9"/>
    </row>
    <row r="243" spans="13:20" x14ac:dyDescent="0.25">
      <c r="M243" s="9"/>
      <c r="N243" s="9"/>
      <c r="O243" s="9"/>
      <c r="P243" s="9"/>
      <c r="Q243" s="9"/>
      <c r="R243" s="9"/>
      <c r="S243" s="9"/>
      <c r="T243" s="9"/>
    </row>
    <row r="244" spans="13:20" x14ac:dyDescent="0.25">
      <c r="M244" s="9"/>
      <c r="N244" s="9"/>
      <c r="O244" s="9"/>
      <c r="P244" s="9"/>
      <c r="Q244" s="9"/>
      <c r="R244" s="9"/>
      <c r="S244" s="9"/>
      <c r="T244" s="9"/>
    </row>
    <row r="245" spans="13:20" x14ac:dyDescent="0.25">
      <c r="M245" s="9"/>
      <c r="N245" s="9"/>
      <c r="O245" s="9"/>
      <c r="P245" s="9"/>
      <c r="Q245" s="9"/>
      <c r="R245" s="9"/>
      <c r="S245" s="9"/>
      <c r="T245" s="9"/>
    </row>
    <row r="246" spans="13:20" x14ac:dyDescent="0.25">
      <c r="M246" s="9"/>
      <c r="N246" s="9"/>
      <c r="O246" s="9"/>
      <c r="P246" s="9"/>
      <c r="Q246" s="9"/>
      <c r="R246" s="9"/>
      <c r="S246" s="9"/>
      <c r="T246" s="9"/>
    </row>
    <row r="247" spans="13:20" x14ac:dyDescent="0.25">
      <c r="M247" s="9"/>
      <c r="N247" s="9"/>
      <c r="O247" s="9"/>
      <c r="P247" s="9"/>
      <c r="Q247" s="9"/>
      <c r="R247" s="9"/>
      <c r="S247" s="9"/>
      <c r="T247" s="9"/>
    </row>
    <row r="248" spans="13:20" x14ac:dyDescent="0.25">
      <c r="M248" s="9"/>
      <c r="N248" s="9"/>
      <c r="O248" s="9"/>
      <c r="P248" s="9"/>
      <c r="Q248" s="9"/>
      <c r="R248" s="9"/>
      <c r="S248" s="9"/>
      <c r="T248" s="9"/>
    </row>
    <row r="249" spans="13:20" x14ac:dyDescent="0.25">
      <c r="M249" s="9"/>
      <c r="N249" s="9"/>
      <c r="O249" s="9"/>
      <c r="P249" s="9"/>
      <c r="Q249" s="9"/>
      <c r="R249" s="9"/>
      <c r="S249" s="9"/>
      <c r="T249" s="9"/>
    </row>
    <row r="250" spans="13:20" x14ac:dyDescent="0.25">
      <c r="M250" s="9"/>
      <c r="N250" s="9"/>
      <c r="O250" s="9"/>
      <c r="P250" s="9"/>
      <c r="Q250" s="9"/>
      <c r="R250" s="9"/>
      <c r="S250" s="9"/>
      <c r="T250" s="9"/>
    </row>
    <row r="251" spans="13:20" x14ac:dyDescent="0.25">
      <c r="M251" s="9"/>
      <c r="N251" s="9"/>
      <c r="O251" s="9"/>
      <c r="P251" s="9"/>
      <c r="Q251" s="9"/>
      <c r="R251" s="9"/>
      <c r="S251" s="9"/>
      <c r="T251" s="9"/>
    </row>
    <row r="252" spans="13:20" x14ac:dyDescent="0.25">
      <c r="M252" s="9"/>
      <c r="N252" s="9"/>
      <c r="O252" s="9"/>
      <c r="P252" s="9"/>
      <c r="Q252" s="9"/>
      <c r="R252" s="9"/>
      <c r="S252" s="9"/>
      <c r="T252" s="9"/>
    </row>
    <row r="253" spans="13:20" x14ac:dyDescent="0.25">
      <c r="M253" s="9"/>
      <c r="N253" s="9"/>
      <c r="O253" s="9"/>
      <c r="P253" s="9"/>
      <c r="Q253" s="9"/>
      <c r="R253" s="9"/>
      <c r="S253" s="9"/>
      <c r="T253" s="9"/>
    </row>
    <row r="254" spans="13:20" x14ac:dyDescent="0.25">
      <c r="M254" s="9"/>
      <c r="N254" s="9"/>
      <c r="O254" s="9"/>
      <c r="P254" s="9"/>
      <c r="Q254" s="9"/>
      <c r="R254" s="9"/>
      <c r="S254" s="9"/>
      <c r="T254" s="9"/>
    </row>
    <row r="255" spans="13:20" x14ac:dyDescent="0.25">
      <c r="M255" s="9"/>
      <c r="N255" s="9"/>
      <c r="O255" s="9"/>
      <c r="P255" s="9"/>
      <c r="Q255" s="9"/>
      <c r="R255" s="9"/>
      <c r="S255" s="9"/>
      <c r="T255" s="9"/>
    </row>
    <row r="256" spans="13:20" x14ac:dyDescent="0.25">
      <c r="M256" s="9"/>
      <c r="N256" s="9"/>
      <c r="O256" s="9"/>
      <c r="P256" s="9"/>
      <c r="Q256" s="9"/>
      <c r="R256" s="9"/>
      <c r="S256" s="9"/>
      <c r="T256" s="9"/>
    </row>
    <row r="257" spans="13:20" x14ac:dyDescent="0.25">
      <c r="M257" s="9"/>
      <c r="N257" s="9"/>
      <c r="O257" s="9"/>
      <c r="P257" s="9"/>
      <c r="Q257" s="9"/>
      <c r="R257" s="9"/>
      <c r="S257" s="9"/>
      <c r="T257" s="9"/>
    </row>
    <row r="258" spans="13:20" x14ac:dyDescent="0.25">
      <c r="M258" s="9"/>
      <c r="N258" s="9"/>
      <c r="O258" s="9"/>
      <c r="P258" s="9"/>
      <c r="Q258" s="9"/>
      <c r="R258" s="9"/>
      <c r="S258" s="9"/>
      <c r="T258" s="9"/>
    </row>
    <row r="259" spans="13:20" x14ac:dyDescent="0.25">
      <c r="M259" s="9"/>
      <c r="N259" s="9"/>
      <c r="O259" s="9"/>
      <c r="P259" s="9"/>
      <c r="Q259" s="9"/>
      <c r="R259" s="9"/>
      <c r="S259" s="9"/>
      <c r="T259" s="9"/>
    </row>
    <row r="260" spans="13:20" x14ac:dyDescent="0.25">
      <c r="M260" s="9"/>
      <c r="N260" s="9"/>
      <c r="O260" s="9"/>
      <c r="P260" s="9"/>
      <c r="Q260" s="9"/>
      <c r="R260" s="9"/>
      <c r="S260" s="9"/>
      <c r="T260" s="9"/>
    </row>
    <row r="261" spans="13:20" x14ac:dyDescent="0.25">
      <c r="M261" s="9"/>
      <c r="N261" s="9"/>
      <c r="O261" s="9"/>
      <c r="P261" s="9"/>
      <c r="Q261" s="9"/>
      <c r="R261" s="9"/>
      <c r="S261" s="9"/>
      <c r="T261" s="9"/>
    </row>
    <row r="262" spans="13:20" x14ac:dyDescent="0.25">
      <c r="M262" s="9"/>
      <c r="N262" s="9"/>
      <c r="O262" s="9"/>
      <c r="P262" s="9"/>
      <c r="Q262" s="9"/>
      <c r="R262" s="9"/>
      <c r="S262" s="9"/>
      <c r="T262" s="9"/>
    </row>
    <row r="263" spans="13:20" x14ac:dyDescent="0.25">
      <c r="M263" s="9"/>
      <c r="N263" s="9"/>
      <c r="O263" s="9"/>
      <c r="P263" s="9"/>
      <c r="Q263" s="9"/>
      <c r="R263" s="9"/>
      <c r="S263" s="9"/>
      <c r="T263" s="9"/>
    </row>
    <row r="264" spans="13:20" x14ac:dyDescent="0.25">
      <c r="M264" s="9"/>
      <c r="N264" s="9"/>
      <c r="O264" s="9"/>
      <c r="P264" s="9"/>
      <c r="Q264" s="9"/>
      <c r="R264" s="9"/>
      <c r="S264" s="9"/>
      <c r="T264" s="9"/>
    </row>
    <row r="265" spans="13:20" x14ac:dyDescent="0.25">
      <c r="M265" s="9"/>
      <c r="N265" s="9"/>
      <c r="O265" s="9"/>
      <c r="P265" s="9"/>
      <c r="Q265" s="9"/>
      <c r="R265" s="9"/>
      <c r="S265" s="9"/>
      <c r="T265" s="9"/>
    </row>
    <row r="266" spans="13:20" x14ac:dyDescent="0.25">
      <c r="M266" s="9"/>
      <c r="N266" s="9"/>
      <c r="O266" s="9"/>
      <c r="P266" s="9"/>
      <c r="Q266" s="9"/>
      <c r="R266" s="9"/>
      <c r="S266" s="9"/>
      <c r="T266" s="9"/>
    </row>
    <row r="267" spans="13:20" x14ac:dyDescent="0.25">
      <c r="M267" s="9"/>
      <c r="N267" s="9"/>
      <c r="O267" s="9"/>
      <c r="P267" s="9"/>
      <c r="Q267" s="9"/>
      <c r="R267" s="9"/>
      <c r="S267" s="9"/>
      <c r="T267" s="9"/>
    </row>
    <row r="268" spans="13:20" x14ac:dyDescent="0.25">
      <c r="M268" s="9"/>
      <c r="N268" s="9"/>
      <c r="O268" s="9"/>
      <c r="P268" s="9"/>
      <c r="Q268" s="9"/>
      <c r="R268" s="9"/>
      <c r="S268" s="9"/>
      <c r="T268" s="9"/>
    </row>
    <row r="269" spans="13:20" x14ac:dyDescent="0.25">
      <c r="M269" s="9"/>
      <c r="N269" s="9"/>
      <c r="O269" s="9"/>
      <c r="P269" s="9"/>
      <c r="Q269" s="9"/>
      <c r="R269" s="9"/>
      <c r="S269" s="9"/>
      <c r="T269" s="9"/>
    </row>
    <row r="270" spans="13:20" x14ac:dyDescent="0.25">
      <c r="M270" s="9"/>
      <c r="N270" s="9"/>
      <c r="O270" s="9"/>
      <c r="P270" s="9"/>
      <c r="Q270" s="9"/>
      <c r="R270" s="9"/>
      <c r="S270" s="9"/>
      <c r="T270" s="9"/>
    </row>
    <row r="271" spans="13:20" x14ac:dyDescent="0.25">
      <c r="M271" s="9"/>
      <c r="N271" s="9"/>
      <c r="O271" s="9"/>
      <c r="P271" s="9"/>
      <c r="Q271" s="9"/>
      <c r="R271" s="9"/>
      <c r="S271" s="9"/>
      <c r="T271" s="9"/>
    </row>
    <row r="272" spans="13:20" x14ac:dyDescent="0.25">
      <c r="M272" s="9"/>
      <c r="N272" s="9"/>
      <c r="O272" s="9"/>
      <c r="P272" s="9"/>
      <c r="Q272" s="9"/>
      <c r="R272" s="9"/>
      <c r="S272" s="9"/>
      <c r="T272" s="9"/>
    </row>
    <row r="273" spans="13:20" x14ac:dyDescent="0.25">
      <c r="M273" s="9"/>
      <c r="N273" s="9"/>
      <c r="O273" s="9"/>
      <c r="P273" s="9"/>
      <c r="Q273" s="9"/>
      <c r="R273" s="9"/>
      <c r="S273" s="9"/>
      <c r="T273" s="9"/>
    </row>
    <row r="274" spans="13:20" x14ac:dyDescent="0.25">
      <c r="M274" s="9"/>
      <c r="N274" s="9"/>
      <c r="O274" s="9"/>
      <c r="P274" s="9"/>
      <c r="Q274" s="9"/>
      <c r="R274" s="9"/>
      <c r="S274" s="9"/>
      <c r="T274" s="9"/>
    </row>
    <row r="275" spans="13:20" x14ac:dyDescent="0.25">
      <c r="M275" s="9"/>
      <c r="N275" s="9"/>
      <c r="O275" s="9"/>
      <c r="P275" s="9"/>
      <c r="Q275" s="9"/>
      <c r="R275" s="9"/>
      <c r="S275" s="9"/>
      <c r="T275" s="9"/>
    </row>
    <row r="276" spans="13:20" x14ac:dyDescent="0.25">
      <c r="M276" s="9"/>
      <c r="N276" s="9"/>
      <c r="O276" s="9"/>
      <c r="P276" s="9"/>
      <c r="Q276" s="9"/>
      <c r="R276" s="9"/>
      <c r="S276" s="9"/>
      <c r="T276" s="9"/>
    </row>
    <row r="277" spans="13:20" x14ac:dyDescent="0.25">
      <c r="M277" s="9"/>
      <c r="N277" s="9"/>
      <c r="O277" s="9"/>
      <c r="P277" s="9"/>
      <c r="Q277" s="9"/>
      <c r="R277" s="9"/>
      <c r="S277" s="9"/>
      <c r="T277" s="9"/>
    </row>
    <row r="278" spans="13:20" x14ac:dyDescent="0.25">
      <c r="M278" s="9"/>
      <c r="N278" s="9"/>
      <c r="O278" s="9"/>
      <c r="P278" s="9"/>
      <c r="Q278" s="9"/>
      <c r="R278" s="9"/>
      <c r="S278" s="9"/>
      <c r="T278" s="9"/>
    </row>
    <row r="279" spans="13:20" x14ac:dyDescent="0.25">
      <c r="M279" s="9"/>
      <c r="N279" s="9"/>
      <c r="O279" s="9"/>
      <c r="P279" s="9"/>
      <c r="Q279" s="9"/>
      <c r="R279" s="9"/>
      <c r="S279" s="9"/>
      <c r="T279" s="9"/>
    </row>
    <row r="280" spans="13:20" x14ac:dyDescent="0.25">
      <c r="M280" s="9"/>
      <c r="N280" s="9"/>
      <c r="O280" s="9"/>
      <c r="P280" s="9"/>
      <c r="Q280" s="9"/>
      <c r="R280" s="9"/>
      <c r="S280" s="9"/>
      <c r="T280" s="9"/>
    </row>
    <row r="281" spans="13:20" x14ac:dyDescent="0.25">
      <c r="M281" s="9"/>
      <c r="N281" s="9"/>
      <c r="O281" s="9"/>
      <c r="P281" s="9"/>
      <c r="Q281" s="9"/>
      <c r="R281" s="9"/>
      <c r="S281" s="9"/>
      <c r="T281" s="9"/>
    </row>
    <row r="282" spans="13:20" x14ac:dyDescent="0.25">
      <c r="M282" s="9"/>
      <c r="N282" s="9"/>
      <c r="O282" s="9"/>
      <c r="P282" s="9"/>
      <c r="Q282" s="9"/>
      <c r="R282" s="9"/>
      <c r="S282" s="9"/>
      <c r="T282" s="9"/>
    </row>
    <row r="283" spans="13:20" x14ac:dyDescent="0.25">
      <c r="M283" s="9"/>
      <c r="N283" s="9"/>
      <c r="O283" s="9"/>
      <c r="P283" s="9"/>
      <c r="Q283" s="9"/>
      <c r="R283" s="9"/>
      <c r="S283" s="9"/>
      <c r="T283" s="9"/>
    </row>
    <row r="284" spans="13:20" x14ac:dyDescent="0.25">
      <c r="M284" s="9"/>
      <c r="N284" s="9"/>
      <c r="O284" s="9"/>
      <c r="P284" s="9"/>
      <c r="Q284" s="9"/>
      <c r="R284" s="9"/>
      <c r="S284" s="9"/>
      <c r="T284" s="9"/>
    </row>
    <row r="285" spans="13:20" x14ac:dyDescent="0.25">
      <c r="M285" s="9"/>
      <c r="N285" s="9"/>
      <c r="O285" s="9"/>
      <c r="P285" s="9"/>
      <c r="Q285" s="9"/>
      <c r="R285" s="9"/>
      <c r="S285" s="9"/>
      <c r="T285" s="9"/>
    </row>
    <row r="286" spans="13:20" x14ac:dyDescent="0.25">
      <c r="M286" s="9"/>
      <c r="N286" s="9"/>
      <c r="O286" s="9"/>
      <c r="P286" s="9"/>
      <c r="Q286" s="9"/>
      <c r="R286" s="9"/>
      <c r="S286" s="9"/>
      <c r="T286" s="9"/>
    </row>
    <row r="287" spans="13:20" x14ac:dyDescent="0.25">
      <c r="M287" s="9"/>
      <c r="N287" s="9"/>
      <c r="O287" s="9"/>
      <c r="P287" s="9"/>
      <c r="Q287" s="9"/>
      <c r="R287" s="9"/>
      <c r="S287" s="9"/>
      <c r="T287" s="9"/>
    </row>
    <row r="288" spans="13:20" x14ac:dyDescent="0.25">
      <c r="M288" s="9"/>
      <c r="N288" s="9"/>
      <c r="O288" s="9"/>
      <c r="P288" s="9"/>
      <c r="Q288" s="9"/>
      <c r="R288" s="9"/>
      <c r="S288" s="9"/>
      <c r="T288" s="9"/>
    </row>
    <row r="289" spans="13:20" x14ac:dyDescent="0.25">
      <c r="M289" s="9"/>
      <c r="N289" s="9"/>
      <c r="O289" s="9"/>
      <c r="P289" s="9"/>
      <c r="Q289" s="9"/>
      <c r="R289" s="9"/>
      <c r="S289" s="9"/>
      <c r="T289" s="9"/>
    </row>
    <row r="290" spans="13:20" x14ac:dyDescent="0.25">
      <c r="M290" s="9"/>
      <c r="N290" s="9"/>
      <c r="O290" s="9"/>
      <c r="P290" s="9"/>
      <c r="Q290" s="9"/>
      <c r="R290" s="9"/>
      <c r="S290" s="9"/>
      <c r="T290" s="9"/>
    </row>
    <row r="291" spans="13:20" x14ac:dyDescent="0.25">
      <c r="M291" s="9"/>
      <c r="N291" s="9"/>
      <c r="O291" s="9"/>
      <c r="P291" s="9"/>
      <c r="Q291" s="9"/>
      <c r="R291" s="9"/>
      <c r="S291" s="9"/>
      <c r="T291" s="9"/>
    </row>
    <row r="292" spans="13:20" x14ac:dyDescent="0.25">
      <c r="M292" s="9"/>
      <c r="N292" s="9"/>
      <c r="O292" s="9"/>
      <c r="P292" s="9"/>
      <c r="Q292" s="9"/>
      <c r="R292" s="9"/>
      <c r="S292" s="9"/>
      <c r="T292" s="9"/>
    </row>
    <row r="293" spans="13:20" x14ac:dyDescent="0.25">
      <c r="M293" s="9"/>
      <c r="N293" s="9"/>
      <c r="O293" s="9"/>
      <c r="P293" s="9"/>
      <c r="Q293" s="9"/>
      <c r="R293" s="9"/>
      <c r="S293" s="9"/>
      <c r="T293" s="9"/>
    </row>
    <row r="294" spans="13:20" x14ac:dyDescent="0.25">
      <c r="M294" s="9"/>
      <c r="N294" s="9"/>
      <c r="O294" s="9"/>
      <c r="P294" s="9"/>
      <c r="Q294" s="9"/>
      <c r="R294" s="9"/>
      <c r="S294" s="9"/>
      <c r="T294" s="9"/>
    </row>
    <row r="295" spans="13:20" x14ac:dyDescent="0.25">
      <c r="M295" s="9"/>
      <c r="N295" s="9"/>
      <c r="O295" s="9"/>
      <c r="P295" s="9"/>
      <c r="Q295" s="9"/>
      <c r="R295" s="9"/>
      <c r="S295" s="9"/>
      <c r="T295" s="9"/>
    </row>
    <row r="296" spans="13:20" x14ac:dyDescent="0.25">
      <c r="M296" s="9"/>
      <c r="N296" s="9"/>
      <c r="O296" s="9"/>
      <c r="P296" s="9"/>
      <c r="Q296" s="9"/>
      <c r="R296" s="9"/>
      <c r="S296" s="9"/>
      <c r="T296" s="9"/>
    </row>
    <row r="297" spans="13:20" x14ac:dyDescent="0.25">
      <c r="M297" s="9"/>
      <c r="N297" s="9"/>
      <c r="O297" s="9"/>
      <c r="P297" s="9"/>
      <c r="Q297" s="9"/>
      <c r="R297" s="9"/>
      <c r="S297" s="9"/>
      <c r="T297" s="9"/>
    </row>
    <row r="298" spans="13:20" x14ac:dyDescent="0.25">
      <c r="M298" s="9"/>
      <c r="N298" s="9"/>
      <c r="O298" s="9"/>
      <c r="P298" s="9"/>
      <c r="Q298" s="9"/>
      <c r="R298" s="9"/>
      <c r="S298" s="9"/>
      <c r="T298" s="9"/>
    </row>
    <row r="299" spans="13:20" x14ac:dyDescent="0.25">
      <c r="M299" s="9"/>
      <c r="N299" s="9"/>
      <c r="O299" s="9"/>
      <c r="P299" s="9"/>
      <c r="Q299" s="9"/>
      <c r="R299" s="9"/>
      <c r="S299" s="9"/>
      <c r="T299" s="9"/>
    </row>
    <row r="300" spans="13:20" x14ac:dyDescent="0.25">
      <c r="M300" s="9"/>
      <c r="N300" s="9"/>
      <c r="O300" s="9"/>
      <c r="P300" s="9"/>
      <c r="Q300" s="9"/>
      <c r="R300" s="9"/>
      <c r="S300" s="9"/>
      <c r="T300" s="9"/>
    </row>
    <row r="301" spans="13:20" x14ac:dyDescent="0.25">
      <c r="M301" s="9"/>
      <c r="N301" s="9"/>
      <c r="O301" s="9"/>
      <c r="P301" s="9"/>
      <c r="Q301" s="9"/>
      <c r="R301" s="9"/>
      <c r="S301" s="9"/>
      <c r="T301" s="9"/>
    </row>
    <row r="302" spans="13:20" x14ac:dyDescent="0.25">
      <c r="M302" s="9"/>
      <c r="N302" s="9"/>
      <c r="O302" s="9"/>
      <c r="P302" s="9"/>
      <c r="Q302" s="9"/>
      <c r="R302" s="9"/>
      <c r="S302" s="9"/>
      <c r="T302" s="9"/>
    </row>
    <row r="303" spans="13:20" x14ac:dyDescent="0.25">
      <c r="M303" s="9"/>
      <c r="N303" s="9"/>
      <c r="O303" s="9"/>
      <c r="P303" s="9"/>
      <c r="Q303" s="9"/>
      <c r="R303" s="9"/>
      <c r="S303" s="9"/>
      <c r="T303" s="9"/>
    </row>
    <row r="304" spans="13:20" x14ac:dyDescent="0.25">
      <c r="M304" s="9"/>
      <c r="N304" s="9"/>
      <c r="O304" s="9"/>
      <c r="P304" s="9"/>
      <c r="Q304" s="9"/>
      <c r="R304" s="9"/>
      <c r="S304" s="9"/>
      <c r="T304" s="9"/>
    </row>
    <row r="305" spans="13:20" x14ac:dyDescent="0.25">
      <c r="M305" s="9"/>
      <c r="N305" s="9"/>
      <c r="O305" s="9"/>
      <c r="P305" s="9"/>
      <c r="Q305" s="9"/>
      <c r="R305" s="9"/>
      <c r="S305" s="9"/>
      <c r="T305" s="9"/>
    </row>
    <row r="306" spans="13:20" x14ac:dyDescent="0.25">
      <c r="M306" s="9"/>
      <c r="N306" s="9"/>
      <c r="O306" s="9"/>
      <c r="P306" s="9"/>
      <c r="Q306" s="9"/>
      <c r="R306" s="9"/>
      <c r="S306" s="9"/>
      <c r="T306" s="9"/>
    </row>
  </sheetData>
  <sheetProtection algorithmName="SHA-512" hashValue="LvfpEOMyS4PmMX0Ftg7+vHyxBZ+rarpxVwIWX2JPo0nWOhOI3RZcZgo2aMrOcZCaj4tsxnXGd3jES3InQV5kBQ==" saltValue="TvHhToTQFaVghXatQY73tQ==" spinCount="100000" sheet="1" objects="1" scenarios="1"/>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moveWithCells="1">
                  <from>
                    <xdr:col>7</xdr:col>
                    <xdr:colOff>9525</xdr:colOff>
                    <xdr:row>29</xdr:row>
                    <xdr:rowOff>9525</xdr:rowOff>
                  </from>
                  <to>
                    <xdr:col>7</xdr:col>
                    <xdr:colOff>552450</xdr:colOff>
                    <xdr:row>29</xdr:row>
                    <xdr:rowOff>209550</xdr:rowOff>
                  </to>
                </anchor>
              </controlPr>
            </control>
          </mc:Choice>
        </mc:AlternateContent>
        <mc:AlternateContent xmlns:mc="http://schemas.openxmlformats.org/markup-compatibility/2006">
          <mc:Choice Requires="x14">
            <control shapeId="8194" r:id="rId5" name="Drop Down 2">
              <controlPr locked="0" defaultSize="0" autoLine="0" autoPict="0">
                <anchor moveWithCells="1">
                  <from>
                    <xdr:col>7</xdr:col>
                    <xdr:colOff>9525</xdr:colOff>
                    <xdr:row>26</xdr:row>
                    <xdr:rowOff>0</xdr:rowOff>
                  </from>
                  <to>
                    <xdr:col>7</xdr:col>
                    <xdr:colOff>571500</xdr:colOff>
                    <xdr:row>27</xdr:row>
                    <xdr:rowOff>0</xdr:rowOff>
                  </to>
                </anchor>
              </controlPr>
            </control>
          </mc:Choice>
        </mc:AlternateContent>
        <mc:AlternateContent xmlns:mc="http://schemas.openxmlformats.org/markup-compatibility/2006">
          <mc:Choice Requires="x14">
            <control shapeId="8195" r:id="rId6" name="Drop Down 3">
              <controlPr defaultSize="0" autoLine="0" autoPict="0">
                <anchor moveWithCells="1">
                  <from>
                    <xdr:col>7</xdr:col>
                    <xdr:colOff>9525</xdr:colOff>
                    <xdr:row>23</xdr:row>
                    <xdr:rowOff>0</xdr:rowOff>
                  </from>
                  <to>
                    <xdr:col>8</xdr:col>
                    <xdr:colOff>571500</xdr:colOff>
                    <xdr:row>24</xdr:row>
                    <xdr:rowOff>0</xdr:rowOff>
                  </to>
                </anchor>
              </controlPr>
            </control>
          </mc:Choice>
        </mc:AlternateContent>
        <mc:AlternateContent xmlns:mc="http://schemas.openxmlformats.org/markup-compatibility/2006">
          <mc:Choice Requires="x14">
            <control shapeId="8196" r:id="rId7" name="Drop Down 4">
              <controlPr defaultSize="0" autoLine="0" autoPict="0">
                <anchor moveWithCells="1">
                  <from>
                    <xdr:col>7</xdr:col>
                    <xdr:colOff>9525</xdr:colOff>
                    <xdr:row>28</xdr:row>
                    <xdr:rowOff>0</xdr:rowOff>
                  </from>
                  <to>
                    <xdr:col>8</xdr:col>
                    <xdr:colOff>552450</xdr:colOff>
                    <xdr:row>29</xdr:row>
                    <xdr:rowOff>9525</xdr:rowOff>
                  </to>
                </anchor>
              </controlPr>
            </control>
          </mc:Choice>
        </mc:AlternateContent>
        <mc:AlternateContent xmlns:mc="http://schemas.openxmlformats.org/markup-compatibility/2006">
          <mc:Choice Requires="x14">
            <control shapeId="8197" r:id="rId8" name="Drop Down 5">
              <controlPr locked="0" defaultSize="0" autoLine="0" autoPict="0">
                <anchor moveWithCells="1">
                  <from>
                    <xdr:col>7</xdr:col>
                    <xdr:colOff>9525</xdr:colOff>
                    <xdr:row>27</xdr:row>
                    <xdr:rowOff>0</xdr:rowOff>
                  </from>
                  <to>
                    <xdr:col>7</xdr:col>
                    <xdr:colOff>571500</xdr:colOff>
                    <xdr:row>28</xdr:row>
                    <xdr:rowOff>0</xdr:rowOff>
                  </to>
                </anchor>
              </controlPr>
            </control>
          </mc:Choice>
        </mc:AlternateContent>
        <mc:AlternateContent xmlns:mc="http://schemas.openxmlformats.org/markup-compatibility/2006">
          <mc:Choice Requires="x14">
            <control shapeId="8198" r:id="rId9" name="Drop Down 6">
              <controlPr locked="0" defaultSize="0" autoLine="0" autoPict="0">
                <anchor moveWithCells="1">
                  <from>
                    <xdr:col>14</xdr:col>
                    <xdr:colOff>9525</xdr:colOff>
                    <xdr:row>35</xdr:row>
                    <xdr:rowOff>0</xdr:rowOff>
                  </from>
                  <to>
                    <xdr:col>14</xdr:col>
                    <xdr:colOff>571500</xdr:colOff>
                    <xdr:row>36</xdr:row>
                    <xdr:rowOff>9525</xdr:rowOff>
                  </to>
                </anchor>
              </controlPr>
            </control>
          </mc:Choice>
        </mc:AlternateContent>
        <mc:AlternateContent xmlns:mc="http://schemas.openxmlformats.org/markup-compatibility/2006">
          <mc:Choice Requires="x14">
            <control shapeId="8199" r:id="rId10" name="Drop Down 7">
              <controlPr defaultSize="0" autoLine="0" autoPict="0">
                <anchor moveWithCells="1">
                  <from>
                    <xdr:col>7</xdr:col>
                    <xdr:colOff>9525</xdr:colOff>
                    <xdr:row>24</xdr:row>
                    <xdr:rowOff>0</xdr:rowOff>
                  </from>
                  <to>
                    <xdr:col>8</xdr:col>
                    <xdr:colOff>571500</xdr:colOff>
                    <xdr:row>25</xdr:row>
                    <xdr:rowOff>0</xdr:rowOff>
                  </to>
                </anchor>
              </controlPr>
            </control>
          </mc:Choice>
        </mc:AlternateContent>
        <mc:AlternateContent xmlns:mc="http://schemas.openxmlformats.org/markup-compatibility/2006">
          <mc:Choice Requires="x14">
            <control shapeId="8204" r:id="rId11" name="Drop Down 12">
              <controlPr defaultSize="0" autoLine="0" autoPict="0">
                <anchor moveWithCells="1">
                  <from>
                    <xdr:col>7</xdr:col>
                    <xdr:colOff>9525</xdr:colOff>
                    <xdr:row>30</xdr:row>
                    <xdr:rowOff>9525</xdr:rowOff>
                  </from>
                  <to>
                    <xdr:col>7</xdr:col>
                    <xdr:colOff>552450</xdr:colOff>
                    <xdr:row>30</xdr:row>
                    <xdr:rowOff>209550</xdr:rowOff>
                  </to>
                </anchor>
              </controlPr>
            </control>
          </mc:Choice>
        </mc:AlternateContent>
        <mc:AlternateContent xmlns:mc="http://schemas.openxmlformats.org/markup-compatibility/2006">
          <mc:Choice Requires="x14">
            <control shapeId="8208" r:id="rId12" name="Drop Down 16">
              <controlPr defaultSize="0" autoLine="0" autoPict="0">
                <anchor moveWithCells="1">
                  <from>
                    <xdr:col>7</xdr:col>
                    <xdr:colOff>9525</xdr:colOff>
                    <xdr:row>25</xdr:row>
                    <xdr:rowOff>0</xdr:rowOff>
                  </from>
                  <to>
                    <xdr:col>8</xdr:col>
                    <xdr:colOff>571500</xdr:colOff>
                    <xdr:row>25</xdr:row>
                    <xdr:rowOff>200025</xdr:rowOff>
                  </to>
                </anchor>
              </controlPr>
            </control>
          </mc:Choice>
        </mc:AlternateContent>
        <mc:AlternateContent xmlns:mc="http://schemas.openxmlformats.org/markup-compatibility/2006">
          <mc:Choice Requires="x14">
            <control shapeId="8209" r:id="rId13" name="Drop Down 17">
              <controlPr locked="0" defaultSize="0" autoLine="0" autoPict="0">
                <anchor moveWithCells="1">
                  <from>
                    <xdr:col>14</xdr:col>
                    <xdr:colOff>9525</xdr:colOff>
                    <xdr:row>36</xdr:row>
                    <xdr:rowOff>0</xdr:rowOff>
                  </from>
                  <to>
                    <xdr:col>14</xdr:col>
                    <xdr:colOff>571500</xdr:colOff>
                    <xdr:row>37</xdr:row>
                    <xdr:rowOff>9525</xdr:rowOff>
                  </to>
                </anchor>
              </controlPr>
            </control>
          </mc:Choice>
        </mc:AlternateContent>
        <mc:AlternateContent xmlns:mc="http://schemas.openxmlformats.org/markup-compatibility/2006">
          <mc:Choice Requires="x14">
            <control shapeId="8210" r:id="rId14" name="Drop Down 18">
              <controlPr locked="0" defaultSize="0" autoLine="0" autoPict="0">
                <anchor moveWithCells="1">
                  <from>
                    <xdr:col>14</xdr:col>
                    <xdr:colOff>9525</xdr:colOff>
                    <xdr:row>36</xdr:row>
                    <xdr:rowOff>0</xdr:rowOff>
                  </from>
                  <to>
                    <xdr:col>14</xdr:col>
                    <xdr:colOff>571500</xdr:colOff>
                    <xdr:row>37</xdr:row>
                    <xdr:rowOff>9525</xdr:rowOff>
                  </to>
                </anchor>
              </controlPr>
            </control>
          </mc:Choice>
        </mc:AlternateContent>
        <mc:AlternateContent xmlns:mc="http://schemas.openxmlformats.org/markup-compatibility/2006">
          <mc:Choice Requires="x14">
            <control shapeId="8211" r:id="rId15" name="Drop Down 19">
              <controlPr locked="0" defaultSize="0" autoLine="0" autoPict="0">
                <anchor moveWithCells="1">
                  <from>
                    <xdr:col>14</xdr:col>
                    <xdr:colOff>9525</xdr:colOff>
                    <xdr:row>37</xdr:row>
                    <xdr:rowOff>0</xdr:rowOff>
                  </from>
                  <to>
                    <xdr:col>14</xdr:col>
                    <xdr:colOff>571500</xdr:colOff>
                    <xdr:row>38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6"/>
  <dimension ref="B1:Z277"/>
  <sheetViews>
    <sheetView workbookViewId="0">
      <selection activeCell="V15" sqref="V15"/>
    </sheetView>
  </sheetViews>
  <sheetFormatPr defaultRowHeight="15" x14ac:dyDescent="0.25"/>
  <cols>
    <col min="1" max="1" width="3.85546875" style="2" customWidth="1"/>
    <col min="2" max="2" width="9.140625" style="2"/>
    <col min="3" max="3" width="18.7109375" style="2" customWidth="1"/>
    <col min="4" max="4" width="10.28515625" style="2" customWidth="1"/>
    <col min="5" max="5" width="17.85546875" style="2" customWidth="1"/>
    <col min="6" max="6" width="11.85546875" style="2" customWidth="1"/>
    <col min="7" max="7" width="10.42578125" style="2" customWidth="1"/>
    <col min="8" max="8" width="9.140625" style="2"/>
    <col min="9" max="9" width="11.5703125" style="2" customWidth="1"/>
    <col min="10" max="10" width="10" style="2" customWidth="1"/>
    <col min="11" max="11" width="9.28515625" style="2" customWidth="1"/>
    <col min="12" max="12" width="10.28515625" style="2" customWidth="1"/>
    <col min="13" max="13" width="12.28515625" style="2" customWidth="1"/>
    <col min="14" max="14" width="9.140625" style="2" customWidth="1"/>
    <col min="15" max="15" width="10.140625" style="2" customWidth="1"/>
    <col min="16" max="16" width="13.140625" style="2" customWidth="1"/>
    <col min="17" max="17" width="13.42578125" style="2" customWidth="1"/>
    <col min="18" max="18" width="9.7109375" style="2" customWidth="1"/>
    <col min="19" max="19" width="10.42578125" style="2" customWidth="1"/>
    <col min="20" max="16384" width="9.140625" style="2"/>
  </cols>
  <sheetData>
    <row r="1" spans="2:24" ht="15.75" thickBot="1" x14ac:dyDescent="0.3"/>
    <row r="2" spans="2:24" ht="15.75" thickBot="1" x14ac:dyDescent="0.3">
      <c r="B2" s="42"/>
      <c r="C2" s="43"/>
      <c r="D2" s="43"/>
      <c r="E2" s="43"/>
      <c r="F2" s="43"/>
      <c r="G2" s="43"/>
      <c r="H2" s="43"/>
      <c r="I2" s="43"/>
      <c r="J2" s="43"/>
      <c r="K2" s="43"/>
      <c r="L2" s="43"/>
      <c r="M2" s="43"/>
      <c r="N2" s="43"/>
      <c r="O2" s="43"/>
      <c r="P2" s="43"/>
      <c r="Q2" s="43"/>
      <c r="R2" s="43"/>
      <c r="S2" s="43"/>
      <c r="T2" s="44"/>
    </row>
    <row r="3" spans="2:24" ht="19.5" thickBot="1" x14ac:dyDescent="0.35">
      <c r="B3" s="45"/>
      <c r="C3" s="20"/>
      <c r="D3" s="20"/>
      <c r="E3" s="16" t="s">
        <v>39</v>
      </c>
      <c r="F3" s="15"/>
      <c r="G3" s="13"/>
      <c r="H3" s="13"/>
      <c r="I3" s="13"/>
      <c r="J3" s="13"/>
      <c r="K3" s="13"/>
      <c r="L3" s="13"/>
      <c r="M3" s="14"/>
      <c r="N3" s="30"/>
      <c r="O3" s="20"/>
      <c r="P3" s="20"/>
      <c r="Q3" s="20"/>
      <c r="R3" s="20"/>
      <c r="S3" s="20"/>
      <c r="T3" s="46"/>
    </row>
    <row r="4" spans="2:24" ht="15.75" thickBot="1" x14ac:dyDescent="0.3">
      <c r="B4" s="45"/>
      <c r="C4" s="20"/>
      <c r="D4" s="20"/>
      <c r="E4" s="20"/>
      <c r="F4" s="20"/>
      <c r="G4" s="20"/>
      <c r="H4" s="20"/>
      <c r="I4" s="20"/>
      <c r="J4" s="20"/>
      <c r="K4" s="20"/>
      <c r="L4" s="20"/>
      <c r="M4" s="20"/>
      <c r="N4" s="20"/>
      <c r="O4" s="20"/>
      <c r="P4" s="20"/>
      <c r="Q4" s="20"/>
      <c r="R4" s="20"/>
      <c r="S4" s="20"/>
      <c r="T4" s="46"/>
    </row>
    <row r="5" spans="2:24" x14ac:dyDescent="0.25">
      <c r="B5" s="45"/>
      <c r="C5" s="115" t="s">
        <v>28</v>
      </c>
      <c r="D5" s="116"/>
      <c r="E5" s="17"/>
      <c r="F5" s="116" t="s">
        <v>69</v>
      </c>
      <c r="G5" s="116"/>
      <c r="H5" s="17"/>
      <c r="I5" s="117" t="s">
        <v>67</v>
      </c>
      <c r="J5" s="118"/>
      <c r="K5" s="18"/>
      <c r="L5" s="18"/>
      <c r="M5" s="116" t="s">
        <v>68</v>
      </c>
      <c r="N5" s="18"/>
      <c r="O5" s="18"/>
      <c r="P5" s="18"/>
      <c r="Q5" s="19"/>
      <c r="R5" s="20"/>
      <c r="S5" s="20"/>
      <c r="T5" s="46"/>
    </row>
    <row r="6" spans="2:24" x14ac:dyDescent="0.25">
      <c r="B6" s="45"/>
      <c r="C6" s="3" t="s">
        <v>0</v>
      </c>
      <c r="D6" s="21">
        <f>IF(G16=1,D29,IF(G16=2,D30,IF(G16=3,D31,IF(G16=4,D32,IF(G16=5,D33,"FALSE")))))</f>
        <v>1331</v>
      </c>
      <c r="E6" s="30"/>
      <c r="F6" s="4" t="s">
        <v>7</v>
      </c>
      <c r="G6" s="105">
        <f>0.04*(D6+D7+D11+D12)+0.01*(D8+D10)</f>
        <v>94.506800000000013</v>
      </c>
      <c r="H6" s="26">
        <f>0.04*D12</f>
        <v>7.36</v>
      </c>
      <c r="I6" s="5"/>
      <c r="J6" s="21"/>
      <c r="K6" s="242"/>
      <c r="L6" s="20"/>
      <c r="M6" s="20"/>
      <c r="N6" s="20"/>
      <c r="O6" s="20"/>
      <c r="P6" s="20"/>
      <c r="Q6" s="23"/>
      <c r="R6" s="20"/>
      <c r="S6" s="20"/>
      <c r="T6" s="46"/>
    </row>
    <row r="7" spans="2:24" x14ac:dyDescent="0.25">
      <c r="B7" s="45"/>
      <c r="C7" s="3" t="s">
        <v>1</v>
      </c>
      <c r="D7" s="24">
        <f>INDEX(M39:M79,F26)</f>
        <v>425.92</v>
      </c>
      <c r="E7" s="30"/>
      <c r="F7" s="4" t="s">
        <v>8</v>
      </c>
      <c r="G7" s="105">
        <f>IF(G21=1,IF(SUM(D6:D7)&lt;2622.76,0.04*(D6+D7)+0.01*(D14),0.04*2622.76+0.01*(D14)),0.04*(D14)+0.01*(D14))</f>
        <v>126.196</v>
      </c>
      <c r="H7" s="229">
        <f>IF(G21=1,IF(SUM(D6:D7)&lt;2622.76,0.01*(D12),0.01*(D12)),0.04*(D12)+0.01*(D12))</f>
        <v>9.2000000000000011</v>
      </c>
      <c r="I7" s="5"/>
      <c r="J7" s="21"/>
      <c r="K7" s="20"/>
      <c r="L7" s="20"/>
      <c r="M7" s="20"/>
      <c r="N7" s="20"/>
      <c r="O7" s="20"/>
      <c r="P7" s="20"/>
      <c r="Q7" s="23"/>
      <c r="R7" s="20"/>
      <c r="S7" s="20"/>
      <c r="T7" s="46"/>
    </row>
    <row r="8" spans="2:24" x14ac:dyDescent="0.25">
      <c r="B8" s="45"/>
      <c r="C8" s="3" t="s">
        <v>2</v>
      </c>
      <c r="D8" s="21">
        <f>IF(G19=3,120,IF(G19=2,70,IF(G19=1,50,IF(G19=4,170,IF(G19=0,0,"FALSE")))))</f>
        <v>0</v>
      </c>
      <c r="E8" s="30"/>
      <c r="F8" s="4" t="s">
        <v>9</v>
      </c>
      <c r="G8" s="105">
        <f>IF(G21=1,0.035*(D14-D8-D10),0.035*D14)</f>
        <v>88.33720000000001</v>
      </c>
      <c r="H8" s="26">
        <f>0.035*D12</f>
        <v>6.44</v>
      </c>
      <c r="I8" s="5"/>
      <c r="J8" s="21"/>
      <c r="K8" s="20"/>
      <c r="L8" s="20"/>
      <c r="M8" s="20"/>
      <c r="N8" s="20"/>
      <c r="O8" s="20"/>
      <c r="P8" s="20"/>
      <c r="Q8" s="23"/>
      <c r="R8" s="20"/>
      <c r="S8" s="20"/>
      <c r="T8" s="46"/>
    </row>
    <row r="9" spans="2:24" x14ac:dyDescent="0.25">
      <c r="B9" s="45"/>
      <c r="C9" s="3" t="s">
        <v>129</v>
      </c>
      <c r="D9" s="21">
        <f>IF(G18=3,210,IF(G18=2,210,IF(G18=1,0,IF(G18=4,200,IF(G18=5,250,"FALSE")))))</f>
        <v>0</v>
      </c>
      <c r="E9" s="30"/>
      <c r="F9" s="4" t="s">
        <v>10</v>
      </c>
      <c r="G9" s="105">
        <f>0.0255*D14</f>
        <v>64.359960000000001</v>
      </c>
      <c r="H9" s="26">
        <f>0.0255*D12</f>
        <v>4.6919999999999993</v>
      </c>
      <c r="I9" s="5"/>
      <c r="J9" s="21"/>
      <c r="K9" s="20"/>
      <c r="L9" s="20"/>
      <c r="M9" s="20"/>
      <c r="N9" s="20"/>
      <c r="O9" s="20"/>
      <c r="P9" s="20"/>
      <c r="Q9" s="23"/>
      <c r="R9" s="20"/>
      <c r="S9" s="20"/>
      <c r="T9" s="46"/>
    </row>
    <row r="10" spans="2:24" x14ac:dyDescent="0.25">
      <c r="B10" s="45"/>
      <c r="C10" s="3" t="s">
        <v>3</v>
      </c>
      <c r="D10" s="21">
        <f>IF(AND(G16=1,G17=1),E29,IF(AND(G16=1,G17&lt;&gt;1,H23&gt;=25),E29,IF(AND(G16=1,G17&lt;&gt;1,H23&lt;25),E30,IF(G16=2,E30,IF(G16=3,E31,IF(G16=4,E32,IF(G16=5,E33,"FALSE")))))))</f>
        <v>215</v>
      </c>
      <c r="E10" s="30"/>
      <c r="F10" s="4"/>
      <c r="G10" s="106"/>
      <c r="H10" s="26"/>
      <c r="I10" s="5"/>
      <c r="J10" s="21"/>
      <c r="K10" s="20"/>
      <c r="L10" s="20"/>
      <c r="M10" s="20"/>
      <c r="N10" s="20"/>
      <c r="O10" s="20"/>
      <c r="P10" s="20"/>
      <c r="Q10" s="23"/>
      <c r="R10" s="20"/>
      <c r="S10" s="20"/>
      <c r="T10" s="46"/>
    </row>
    <row r="11" spans="2:24" x14ac:dyDescent="0.25">
      <c r="B11" s="45"/>
      <c r="C11" s="3" t="s">
        <v>4</v>
      </c>
      <c r="D11" s="21">
        <f>IF(AND(G16=1,G17=1),F29,IF(AND(G16=1,G17&lt;&gt;1,H23&gt;=25),F29,IF(AND(G16=1,G17&lt;&gt;1,H23&lt;25),F30,IF(G16=2,F30,IF(G16=3,F31,IF(G16=4,F32,IF(G16=5,F33,"FALSE")))))))</f>
        <v>368</v>
      </c>
      <c r="E11" s="30"/>
      <c r="F11" s="4" t="s">
        <v>82</v>
      </c>
      <c r="G11" s="105">
        <f>IF(G21=1,0.0667*(D6+D7+D11+D12),0.0667*D14)</f>
        <v>168.34546399999999</v>
      </c>
      <c r="H11" s="229">
        <f>0.0667*D12</f>
        <v>12.272799999999998</v>
      </c>
      <c r="I11" s="4" t="s">
        <v>85</v>
      </c>
      <c r="J11" s="22">
        <f>'Φόρος 2017 παλαιό'!J4/12-0.015*'Φόρος 2017 παλαιό'!J4/12</f>
        <v>242.04959174133333</v>
      </c>
      <c r="K11" s="20"/>
      <c r="L11" s="82"/>
      <c r="M11" s="20"/>
      <c r="N11" s="20"/>
      <c r="O11" s="20"/>
      <c r="P11" s="20"/>
      <c r="Q11" s="23"/>
      <c r="R11" s="20"/>
      <c r="S11" s="20"/>
      <c r="T11" s="46"/>
    </row>
    <row r="12" spans="2:24" x14ac:dyDescent="0.25">
      <c r="B12" s="45"/>
      <c r="C12" s="3" t="s">
        <v>5</v>
      </c>
      <c r="D12" s="21">
        <f>IF(AND(G16=1,G17=1),G29,IF(AND(G16=1,G17&lt;&gt;1,H23&gt;=25),G29,IF(AND(G16=1,G17&lt;&gt;1,H23&lt;25),G30,IF(G16=2,G30,IF(G16=3,G31,IF(G16=4,G32,IF(G16=5,G33,"FALSE")))))))</f>
        <v>184</v>
      </c>
      <c r="E12" s="30"/>
      <c r="F12" s="4" t="s">
        <v>83</v>
      </c>
      <c r="G12" s="105">
        <f>0.02*D14</f>
        <v>50.478400000000001</v>
      </c>
      <c r="H12" s="26">
        <f>0.02*D12</f>
        <v>3.68</v>
      </c>
      <c r="I12" s="4" t="s">
        <v>84</v>
      </c>
      <c r="J12" s="25">
        <f>'Φόρος 2017 παλαιό'!F4/12</f>
        <v>20.900382133333338</v>
      </c>
      <c r="K12" s="20"/>
      <c r="L12" s="26">
        <f>IF(E26&lt;20000,0.007,IF(E26&gt;=30000,0.02,0.014))</f>
        <v>1.4E-2</v>
      </c>
      <c r="M12" s="20"/>
      <c r="N12" s="20"/>
      <c r="O12" s="20"/>
      <c r="P12" s="20"/>
      <c r="Q12" s="23"/>
      <c r="R12" s="20"/>
      <c r="S12" s="20"/>
      <c r="T12" s="46"/>
      <c r="W12" s="107"/>
      <c r="X12" s="107"/>
    </row>
    <row r="13" spans="2:24" ht="15.75" thickBot="1" x14ac:dyDescent="0.3">
      <c r="B13" s="45"/>
      <c r="C13" s="6"/>
      <c r="D13" s="21"/>
      <c r="E13" s="30"/>
      <c r="F13" s="5"/>
      <c r="G13" s="21"/>
      <c r="H13" s="26"/>
      <c r="I13" s="5"/>
      <c r="J13" s="21"/>
      <c r="K13" s="20"/>
      <c r="L13" s="82"/>
      <c r="M13" s="20"/>
      <c r="N13" s="20"/>
      <c r="O13" s="20"/>
      <c r="P13" s="20"/>
      <c r="Q13" s="23"/>
      <c r="R13" s="20"/>
      <c r="S13" s="20"/>
      <c r="T13" s="46"/>
    </row>
    <row r="14" spans="2:24" ht="19.5" thickBot="1" x14ac:dyDescent="0.35">
      <c r="B14" s="45"/>
      <c r="C14" s="7" t="s">
        <v>6</v>
      </c>
      <c r="D14" s="28">
        <f>SUM(D6:D12)</f>
        <v>2523.92</v>
      </c>
      <c r="E14" s="208"/>
      <c r="F14" s="8" t="s">
        <v>6</v>
      </c>
      <c r="G14" s="28">
        <f>SUM(G6:G12)</f>
        <v>592.22382399999992</v>
      </c>
      <c r="H14" s="230">
        <f>SUM(H6:H12)</f>
        <v>43.644800000000004</v>
      </c>
      <c r="I14" s="8" t="s">
        <v>6</v>
      </c>
      <c r="J14" s="28">
        <f>SUM(J7:J12)</f>
        <v>262.94997387466668</v>
      </c>
      <c r="K14" s="20"/>
      <c r="L14" s="27"/>
      <c r="M14" s="76">
        <f>D14-G14-J14</f>
        <v>1668.7462021253334</v>
      </c>
      <c r="N14" s="91"/>
      <c r="O14" s="20"/>
      <c r="P14" s="20"/>
      <c r="Q14" s="23"/>
      <c r="R14" s="20"/>
      <c r="S14" s="20"/>
      <c r="T14" s="46"/>
    </row>
    <row r="15" spans="2:24" ht="18.75" x14ac:dyDescent="0.3">
      <c r="B15" s="45"/>
      <c r="C15" s="29"/>
      <c r="D15" s="30"/>
      <c r="E15" s="30"/>
      <c r="F15" s="30"/>
      <c r="G15" s="119"/>
      <c r="H15" s="20"/>
      <c r="I15" s="20"/>
      <c r="J15" s="20"/>
      <c r="K15" s="20"/>
      <c r="L15" s="90"/>
      <c r="M15" s="20"/>
      <c r="N15" s="91"/>
      <c r="O15" s="20"/>
      <c r="P15" s="20"/>
      <c r="Q15" s="23"/>
      <c r="R15" s="20"/>
      <c r="S15" s="20"/>
      <c r="T15" s="46"/>
      <c r="W15" s="120"/>
      <c r="X15" s="120"/>
    </row>
    <row r="16" spans="2:24" x14ac:dyDescent="0.25">
      <c r="B16" s="45"/>
      <c r="C16" s="160" t="s">
        <v>137</v>
      </c>
      <c r="D16" s="11"/>
      <c r="E16" s="12"/>
      <c r="F16" s="12"/>
      <c r="G16" s="123">
        <f>'Μισθοδοσία 2017 - 2020'!H25</f>
        <v>3</v>
      </c>
      <c r="H16" s="20"/>
      <c r="I16" s="20"/>
      <c r="J16" s="20"/>
      <c r="K16" s="20"/>
      <c r="L16" s="20"/>
      <c r="M16" s="20"/>
      <c r="N16" s="20"/>
      <c r="O16" s="20"/>
      <c r="P16" s="20"/>
      <c r="Q16" s="23"/>
      <c r="R16" s="20"/>
      <c r="S16" s="20"/>
      <c r="T16" s="46"/>
    </row>
    <row r="17" spans="2:21" x14ac:dyDescent="0.25">
      <c r="B17" s="45"/>
      <c r="C17" s="10" t="s">
        <v>104</v>
      </c>
      <c r="D17" s="11"/>
      <c r="E17" s="12"/>
      <c r="F17" s="12"/>
      <c r="G17" s="123">
        <f>'Μισθοδοσία 2017 - 2020'!H24</f>
        <v>3</v>
      </c>
      <c r="H17" s="20"/>
      <c r="I17" s="20"/>
      <c r="J17" s="20"/>
      <c r="K17" s="20"/>
      <c r="L17" s="20"/>
      <c r="M17" s="20"/>
      <c r="N17" s="20"/>
      <c r="O17" s="20"/>
      <c r="P17" s="20"/>
      <c r="Q17" s="23"/>
      <c r="R17" s="20"/>
      <c r="S17" s="20"/>
      <c r="T17" s="46"/>
    </row>
    <row r="18" spans="2:21" x14ac:dyDescent="0.25">
      <c r="B18" s="45"/>
      <c r="C18" s="10" t="s">
        <v>124</v>
      </c>
      <c r="D18" s="11"/>
      <c r="E18" s="12"/>
      <c r="F18" s="12"/>
      <c r="G18" s="123">
        <f>'Μισθοδοσία 2017 - 2020'!H26</f>
        <v>1</v>
      </c>
      <c r="H18" s="20"/>
      <c r="I18" s="20"/>
      <c r="J18" s="20"/>
      <c r="K18" s="20"/>
      <c r="L18" s="20"/>
      <c r="M18" s="20"/>
      <c r="N18" s="20"/>
      <c r="O18" s="20"/>
      <c r="P18" s="20"/>
      <c r="Q18" s="23"/>
      <c r="R18" s="20"/>
      <c r="S18" s="20"/>
      <c r="T18" s="46"/>
    </row>
    <row r="19" spans="2:21" ht="17.25" customHeight="1" x14ac:dyDescent="0.3">
      <c r="B19" s="45"/>
      <c r="C19" s="10" t="s">
        <v>96</v>
      </c>
      <c r="D19" s="11"/>
      <c r="E19" s="12"/>
      <c r="F19" s="12"/>
      <c r="G19" s="123">
        <f>'Μισθοδοσία 2017 - 2020'!H27</f>
        <v>0</v>
      </c>
      <c r="H19" s="20"/>
      <c r="I19" s="90"/>
      <c r="J19" s="20"/>
      <c r="K19" s="20"/>
      <c r="L19" s="20"/>
      <c r="M19" s="20"/>
      <c r="N19" s="20"/>
      <c r="O19" s="20"/>
      <c r="P19" s="20"/>
      <c r="Q19" s="23"/>
      <c r="R19" s="20"/>
      <c r="S19" s="20"/>
      <c r="T19" s="46"/>
    </row>
    <row r="20" spans="2:21" ht="17.25" customHeight="1" x14ac:dyDescent="0.3">
      <c r="B20" s="45"/>
      <c r="C20" s="10" t="s">
        <v>97</v>
      </c>
      <c r="D20" s="11"/>
      <c r="E20" s="12"/>
      <c r="F20" s="12"/>
      <c r="G20" s="123">
        <f>'Μισθοδοσία 2017 - 2020'!H28</f>
        <v>0</v>
      </c>
      <c r="H20" s="20"/>
      <c r="I20" s="90"/>
      <c r="J20" s="20"/>
      <c r="K20" s="20"/>
      <c r="L20" s="20"/>
      <c r="M20" s="20"/>
      <c r="N20" s="20"/>
      <c r="O20" s="20"/>
      <c r="P20" s="20"/>
      <c r="Q20" s="23"/>
      <c r="R20" s="20"/>
      <c r="S20" s="20"/>
      <c r="T20" s="46"/>
    </row>
    <row r="21" spans="2:21" ht="17.25" customHeight="1" x14ac:dyDescent="0.25">
      <c r="B21" s="45"/>
      <c r="C21" s="10" t="s">
        <v>36</v>
      </c>
      <c r="D21" s="11"/>
      <c r="E21" s="12"/>
      <c r="F21" s="12"/>
      <c r="G21" s="123">
        <f>'Μισθοδοσία 2017 - 2020'!H29</f>
        <v>2</v>
      </c>
      <c r="H21" s="274" t="s">
        <v>55</v>
      </c>
      <c r="I21" s="20"/>
      <c r="J21" s="20"/>
      <c r="K21" s="20"/>
      <c r="L21" s="20"/>
      <c r="M21" s="20"/>
      <c r="N21" s="20"/>
      <c r="O21" s="242"/>
      <c r="P21" s="121"/>
      <c r="Q21" s="122"/>
      <c r="R21" s="99"/>
      <c r="S21" s="20"/>
      <c r="T21" s="46"/>
    </row>
    <row r="22" spans="2:21" ht="17.25" customHeight="1" x14ac:dyDescent="0.25">
      <c r="B22" s="45"/>
      <c r="C22" s="160" t="s">
        <v>138</v>
      </c>
      <c r="D22" s="11"/>
      <c r="E22" s="12"/>
      <c r="F22" s="12"/>
      <c r="G22" s="123">
        <f>'Μισθοδοσία 2017 - 2020'!H31</f>
        <v>16</v>
      </c>
      <c r="H22" s="281">
        <f>G22-1</f>
        <v>15</v>
      </c>
      <c r="I22" s="20"/>
      <c r="J22" s="20"/>
      <c r="K22" s="20"/>
      <c r="L22" s="20"/>
      <c r="M22" s="20"/>
      <c r="N22" s="20"/>
      <c r="O22" s="20"/>
      <c r="P22" s="20"/>
      <c r="Q22" s="23"/>
      <c r="R22" s="20"/>
      <c r="S22" s="20"/>
      <c r="T22" s="46"/>
    </row>
    <row r="23" spans="2:21" ht="17.25" customHeight="1" x14ac:dyDescent="0.25">
      <c r="B23" s="45"/>
      <c r="C23" s="10" t="s">
        <v>109</v>
      </c>
      <c r="D23" s="11"/>
      <c r="E23" s="12"/>
      <c r="F23" s="280"/>
      <c r="G23" s="123">
        <f>'Μισθοδοσία 2017 - 2020'!H30</f>
        <v>16</v>
      </c>
      <c r="H23" s="281">
        <f>G23-1</f>
        <v>15</v>
      </c>
      <c r="I23" s="20"/>
      <c r="J23" s="20"/>
      <c r="K23" s="20"/>
      <c r="L23" s="20"/>
      <c r="M23" s="20"/>
      <c r="N23" s="20"/>
      <c r="O23" s="20"/>
      <c r="P23" s="20"/>
      <c r="Q23" s="23"/>
      <c r="R23" s="20"/>
      <c r="S23" s="20"/>
      <c r="T23" s="46"/>
    </row>
    <row r="24" spans="2:21" ht="15.75" thickBot="1" x14ac:dyDescent="0.3">
      <c r="B24" s="45"/>
      <c r="C24" s="41" t="s">
        <v>70</v>
      </c>
      <c r="D24" s="31"/>
      <c r="E24" s="278">
        <f>INDEX(L39:L79,F26)</f>
        <v>0.32</v>
      </c>
      <c r="F24" s="279"/>
      <c r="G24" s="279"/>
      <c r="H24" s="32"/>
      <c r="I24" s="32"/>
      <c r="J24" s="32"/>
      <c r="K24" s="32"/>
      <c r="L24" s="32"/>
      <c r="M24" s="32"/>
      <c r="N24" s="32"/>
      <c r="O24" s="32"/>
      <c r="P24" s="32"/>
      <c r="Q24" s="33"/>
      <c r="R24" s="20"/>
      <c r="S24" s="20"/>
      <c r="T24" s="46"/>
    </row>
    <row r="25" spans="2:21" x14ac:dyDescent="0.25">
      <c r="B25" s="45"/>
      <c r="C25" s="30"/>
      <c r="D25" s="30"/>
      <c r="E25" s="30"/>
      <c r="F25" s="30"/>
      <c r="G25" s="20"/>
      <c r="H25" s="20"/>
      <c r="I25" s="20"/>
      <c r="J25" s="20"/>
      <c r="K25" s="20"/>
      <c r="L25" s="20"/>
      <c r="M25" s="20"/>
      <c r="N25" s="20"/>
      <c r="O25" s="20"/>
      <c r="P25" s="20"/>
      <c r="Q25" s="20"/>
      <c r="R25" s="20"/>
      <c r="S25" s="20"/>
      <c r="T25" s="46"/>
    </row>
    <row r="26" spans="2:21" x14ac:dyDescent="0.25">
      <c r="B26" s="45"/>
      <c r="C26" s="30"/>
      <c r="D26" s="30"/>
      <c r="E26" s="26">
        <f>(D14-D12-G14+H14)*12</f>
        <v>21496.091712000001</v>
      </c>
      <c r="F26" s="30">
        <f>MATCH(H23,K39:K79)</f>
        <v>16</v>
      </c>
      <c r="G26" s="20"/>
      <c r="H26" s="20"/>
      <c r="I26" s="82"/>
      <c r="J26" s="82"/>
      <c r="K26" s="82"/>
      <c r="L26" s="82"/>
      <c r="M26" s="82"/>
      <c r="N26" s="20"/>
      <c r="O26" s="20"/>
      <c r="P26" s="20"/>
      <c r="Q26" s="20"/>
      <c r="R26" s="20"/>
      <c r="S26" s="20"/>
      <c r="T26" s="46"/>
    </row>
    <row r="27" spans="2:21" ht="15.75" thickBot="1" x14ac:dyDescent="0.3">
      <c r="B27" s="45"/>
      <c r="C27" s="20"/>
      <c r="D27" s="34" t="s">
        <v>78</v>
      </c>
      <c r="E27" s="21"/>
      <c r="F27" s="20"/>
      <c r="G27" s="20"/>
      <c r="H27" s="20"/>
      <c r="I27" s="1"/>
      <c r="J27" s="79" t="s">
        <v>52</v>
      </c>
      <c r="K27" s="77"/>
      <c r="L27" s="78"/>
      <c r="M27" s="1"/>
      <c r="N27" s="30"/>
      <c r="O27" s="30"/>
      <c r="P27" s="30"/>
      <c r="Q27" s="30"/>
      <c r="R27" s="30"/>
      <c r="T27" s="46"/>
      <c r="U27" s="52"/>
    </row>
    <row r="28" spans="2:21" ht="29.25" customHeight="1" thickBot="1" x14ac:dyDescent="0.3">
      <c r="B28" s="45"/>
      <c r="C28" s="35" t="s">
        <v>31</v>
      </c>
      <c r="D28" s="35" t="s">
        <v>32</v>
      </c>
      <c r="E28" s="36" t="s">
        <v>3</v>
      </c>
      <c r="F28" s="35" t="s">
        <v>4</v>
      </c>
      <c r="G28" s="35" t="s">
        <v>5</v>
      </c>
      <c r="H28" s="82"/>
      <c r="I28" s="71" t="s">
        <v>23</v>
      </c>
      <c r="J28" s="72" t="s">
        <v>51</v>
      </c>
      <c r="K28" s="71" t="s">
        <v>25</v>
      </c>
      <c r="L28" s="71" t="s">
        <v>26</v>
      </c>
      <c r="M28" s="71" t="s">
        <v>27</v>
      </c>
      <c r="N28" s="82"/>
      <c r="P28" s="100" t="s">
        <v>49</v>
      </c>
      <c r="Q28" s="100" t="s">
        <v>50</v>
      </c>
      <c r="R28" s="97" t="s">
        <v>47</v>
      </c>
      <c r="S28" s="98" t="s">
        <v>46</v>
      </c>
      <c r="T28" s="46"/>
      <c r="U28" s="52"/>
    </row>
    <row r="29" spans="2:21" ht="16.5" thickBot="1" x14ac:dyDescent="0.3">
      <c r="B29" s="45"/>
      <c r="C29" s="21" t="s">
        <v>35</v>
      </c>
      <c r="D29" s="37">
        <v>1459</v>
      </c>
      <c r="E29" s="38">
        <v>296</v>
      </c>
      <c r="F29" s="21">
        <v>460</v>
      </c>
      <c r="G29" s="21">
        <v>343</v>
      </c>
      <c r="H29" s="82"/>
      <c r="I29" s="73">
        <v>25000</v>
      </c>
      <c r="J29" s="73">
        <v>22</v>
      </c>
      <c r="K29" s="73">
        <v>5500</v>
      </c>
      <c r="L29" s="73">
        <v>25000</v>
      </c>
      <c r="M29" s="73">
        <v>5500</v>
      </c>
      <c r="N29" s="87"/>
      <c r="O29" s="87"/>
      <c r="P29" s="101">
        <f>E26</f>
        <v>21496.091712000001</v>
      </c>
      <c r="Q29" s="102">
        <f>'Φόρος 2017 παλαιό'!E4</f>
        <v>4833.8665964800002</v>
      </c>
      <c r="R29" s="103">
        <f>'Φόρος 2017 παλαιό'!C10</f>
        <v>1885.03908288</v>
      </c>
      <c r="S29" s="104">
        <f>Q29-R29</f>
        <v>2948.8275136000002</v>
      </c>
      <c r="T29" s="46"/>
      <c r="U29" s="52"/>
    </row>
    <row r="30" spans="2:21" x14ac:dyDescent="0.25">
      <c r="B30" s="45"/>
      <c r="C30" s="21" t="s">
        <v>29</v>
      </c>
      <c r="D30" s="37">
        <v>1459</v>
      </c>
      <c r="E30" s="38">
        <v>226</v>
      </c>
      <c r="F30" s="21">
        <v>390</v>
      </c>
      <c r="G30" s="21">
        <v>273</v>
      </c>
      <c r="H30" s="82"/>
      <c r="I30" s="73">
        <v>17000</v>
      </c>
      <c r="J30" s="73">
        <v>32</v>
      </c>
      <c r="K30" s="73">
        <v>5440</v>
      </c>
      <c r="L30" s="73">
        <v>42000</v>
      </c>
      <c r="M30" s="73">
        <v>10940</v>
      </c>
      <c r="N30" s="87"/>
      <c r="O30" s="87"/>
      <c r="P30" s="87"/>
      <c r="Q30" s="87"/>
      <c r="R30" s="87"/>
      <c r="S30" s="87"/>
      <c r="T30" s="46"/>
      <c r="U30" s="52"/>
    </row>
    <row r="31" spans="2:21" x14ac:dyDescent="0.25">
      <c r="B31" s="45"/>
      <c r="C31" s="21" t="s">
        <v>33</v>
      </c>
      <c r="D31" s="37">
        <v>1331</v>
      </c>
      <c r="E31" s="38">
        <v>215</v>
      </c>
      <c r="F31" s="21">
        <v>368</v>
      </c>
      <c r="G31" s="21">
        <v>184</v>
      </c>
      <c r="H31" s="82"/>
      <c r="I31" s="88" t="s">
        <v>45</v>
      </c>
      <c r="J31" s="73">
        <v>42</v>
      </c>
      <c r="K31" s="73"/>
      <c r="L31" s="73"/>
      <c r="M31" s="73"/>
      <c r="N31" s="87"/>
      <c r="O31" s="87"/>
      <c r="P31" s="39"/>
      <c r="Q31" s="39"/>
      <c r="R31" s="39"/>
      <c r="S31" s="87"/>
      <c r="T31" s="46"/>
      <c r="U31" s="52"/>
    </row>
    <row r="32" spans="2:21" x14ac:dyDescent="0.25">
      <c r="B32" s="45"/>
      <c r="C32" s="21" t="s">
        <v>34</v>
      </c>
      <c r="D32" s="37">
        <v>1150</v>
      </c>
      <c r="E32" s="38">
        <v>200</v>
      </c>
      <c r="F32" s="21">
        <v>335</v>
      </c>
      <c r="G32" s="21">
        <v>128</v>
      </c>
      <c r="H32" s="82"/>
      <c r="I32" s="87"/>
      <c r="J32" s="87"/>
      <c r="K32" s="87"/>
      <c r="L32" s="87"/>
      <c r="M32" s="87"/>
      <c r="N32" s="87"/>
      <c r="O32" s="87"/>
      <c r="P32" s="85"/>
      <c r="Q32" s="39"/>
      <c r="R32" s="39"/>
      <c r="S32" s="87"/>
      <c r="T32" s="46"/>
      <c r="U32" s="52"/>
    </row>
    <row r="33" spans="2:26" x14ac:dyDescent="0.25">
      <c r="B33" s="45"/>
      <c r="C33" s="37" t="s">
        <v>30</v>
      </c>
      <c r="D33" s="37">
        <v>1065</v>
      </c>
      <c r="E33" s="38">
        <v>184</v>
      </c>
      <c r="F33" s="37">
        <v>300</v>
      </c>
      <c r="G33" s="37">
        <v>128</v>
      </c>
      <c r="H33" s="82"/>
      <c r="I33" t="s">
        <v>63</v>
      </c>
      <c r="J33" s="87"/>
      <c r="K33" s="87"/>
      <c r="L33" s="87"/>
      <c r="M33" s="87"/>
      <c r="N33" s="87"/>
      <c r="O33" s="87"/>
      <c r="P33" s="86"/>
      <c r="Q33" s="39"/>
      <c r="R33" s="39"/>
      <c r="S33" s="87"/>
      <c r="T33" s="46"/>
      <c r="U33" s="52"/>
    </row>
    <row r="34" spans="2:26" x14ac:dyDescent="0.25">
      <c r="B34" s="45"/>
      <c r="C34" s="20"/>
      <c r="D34" s="20"/>
      <c r="E34" s="40"/>
      <c r="F34" s="20"/>
      <c r="G34" s="20"/>
      <c r="H34" s="82"/>
      <c r="I34" s="87" t="s">
        <v>64</v>
      </c>
      <c r="J34" s="87"/>
      <c r="K34" s="87"/>
      <c r="L34" s="87"/>
      <c r="M34" s="87"/>
      <c r="N34" s="87"/>
      <c r="O34" s="87"/>
      <c r="P34" s="39"/>
      <c r="Q34" s="39"/>
      <c r="R34" s="39"/>
      <c r="S34" s="87"/>
      <c r="T34" s="46"/>
      <c r="U34" s="52"/>
      <c r="X34" s="89"/>
      <c r="Y34" s="89"/>
      <c r="Z34" s="89"/>
    </row>
    <row r="35" spans="2:26" x14ac:dyDescent="0.25">
      <c r="B35" s="45"/>
      <c r="C35" s="85" t="s">
        <v>40</v>
      </c>
      <c r="D35" s="20"/>
      <c r="E35" s="20"/>
      <c r="F35" s="20"/>
      <c r="G35" s="20"/>
      <c r="H35" s="82"/>
      <c r="I35" s="96"/>
      <c r="J35" s="87"/>
      <c r="K35" s="87"/>
      <c r="L35" s="87"/>
      <c r="M35" s="87"/>
      <c r="N35" s="87"/>
      <c r="O35" s="87"/>
      <c r="P35" s="39"/>
      <c r="Q35" s="39"/>
      <c r="R35" s="39"/>
      <c r="S35" s="87"/>
      <c r="T35" s="46"/>
      <c r="U35" s="52"/>
      <c r="X35" s="89"/>
      <c r="Y35" s="89"/>
      <c r="Z35" s="89"/>
    </row>
    <row r="36" spans="2:26" x14ac:dyDescent="0.25">
      <c r="B36" s="45"/>
      <c r="C36" s="85"/>
      <c r="D36" s="20"/>
      <c r="E36" s="20"/>
      <c r="F36" s="20"/>
      <c r="G36" s="20"/>
      <c r="H36" s="82"/>
      <c r="I36" s="96"/>
      <c r="J36" s="87"/>
      <c r="K36" s="87"/>
      <c r="L36" s="87"/>
      <c r="M36" s="87"/>
      <c r="N36" s="87"/>
      <c r="O36" s="87"/>
      <c r="P36" s="39"/>
      <c r="Q36" s="39"/>
      <c r="R36" s="39"/>
      <c r="S36" s="87"/>
      <c r="T36" s="46"/>
      <c r="U36" s="52"/>
      <c r="X36" s="89"/>
      <c r="Y36" s="89"/>
      <c r="Z36" s="89"/>
    </row>
    <row r="37" spans="2:26" ht="15.75" thickBot="1" x14ac:dyDescent="0.3">
      <c r="B37" s="47"/>
      <c r="C37" s="48"/>
      <c r="D37" s="48"/>
      <c r="E37" s="48"/>
      <c r="F37" s="48"/>
      <c r="G37" s="48"/>
      <c r="H37" s="83"/>
      <c r="I37" s="95"/>
      <c r="J37" s="80"/>
      <c r="K37" s="80"/>
      <c r="L37" s="80"/>
      <c r="M37" s="80"/>
      <c r="N37" s="80"/>
      <c r="O37" s="80"/>
      <c r="P37" s="80"/>
      <c r="Q37" s="80"/>
      <c r="R37" s="80"/>
      <c r="S37" s="80"/>
      <c r="T37" s="81"/>
      <c r="U37" s="52"/>
      <c r="X37" s="89"/>
      <c r="Y37" s="89"/>
      <c r="Z37" s="89"/>
    </row>
    <row r="38" spans="2:26" x14ac:dyDescent="0.25">
      <c r="B38" s="49"/>
      <c r="C38" s="49"/>
      <c r="D38" s="49"/>
      <c r="E38" s="49"/>
      <c r="F38" s="49"/>
      <c r="G38" s="49"/>
      <c r="H38" s="84"/>
      <c r="I38" s="89"/>
      <c r="K38" s="9" t="s">
        <v>55</v>
      </c>
      <c r="L38" s="9" t="s">
        <v>71</v>
      </c>
      <c r="M38" s="9" t="s">
        <v>1</v>
      </c>
      <c r="N38" s="9"/>
      <c r="O38" s="9"/>
      <c r="P38" s="9"/>
      <c r="Q38" s="51"/>
      <c r="R38" s="51"/>
      <c r="S38" s="51"/>
      <c r="T38" s="52"/>
      <c r="U38" s="52"/>
      <c r="X38" s="89"/>
      <c r="Y38" s="89"/>
      <c r="Z38" s="89"/>
    </row>
    <row r="39" spans="2:26" x14ac:dyDescent="0.25">
      <c r="B39" s="49"/>
      <c r="C39" s="49"/>
      <c r="D39" s="49"/>
      <c r="E39" s="49"/>
      <c r="F39" s="49"/>
      <c r="G39" s="49"/>
      <c r="H39" s="84"/>
      <c r="I39" s="89"/>
      <c r="K39" s="2">
        <v>0</v>
      </c>
      <c r="L39" s="2">
        <v>0</v>
      </c>
      <c r="M39" s="2">
        <v>0</v>
      </c>
      <c r="N39" s="112"/>
      <c r="O39" s="112"/>
      <c r="P39" s="112"/>
      <c r="Q39" s="112"/>
      <c r="R39" s="92"/>
      <c r="S39" s="92"/>
      <c r="T39" s="52"/>
      <c r="U39" s="52"/>
      <c r="X39" s="89"/>
      <c r="Y39" s="89"/>
      <c r="Z39" s="89"/>
    </row>
    <row r="40" spans="2:26" x14ac:dyDescent="0.25">
      <c r="B40" s="49"/>
      <c r="C40" s="49"/>
      <c r="D40" s="49"/>
      <c r="E40" s="49"/>
      <c r="F40" s="49"/>
      <c r="G40" s="49"/>
      <c r="H40" s="84"/>
      <c r="I40" s="89"/>
      <c r="K40" s="112">
        <v>1</v>
      </c>
      <c r="L40" s="112">
        <v>0.04</v>
      </c>
      <c r="M40" s="109">
        <f>$D$6*L40</f>
        <v>53.24</v>
      </c>
      <c r="N40" s="112"/>
      <c r="O40" s="112">
        <v>0</v>
      </c>
      <c r="P40" s="112" t="s">
        <v>38</v>
      </c>
      <c r="Q40" s="112"/>
      <c r="R40" s="92"/>
      <c r="S40" s="92"/>
      <c r="T40" s="52"/>
      <c r="U40" s="52"/>
      <c r="X40" s="89"/>
      <c r="Y40" s="89"/>
      <c r="Z40" s="89"/>
    </row>
    <row r="41" spans="2:26" x14ac:dyDescent="0.25">
      <c r="B41" s="49"/>
      <c r="C41" s="49"/>
      <c r="D41" s="49"/>
      <c r="E41" s="49"/>
      <c r="F41" s="49"/>
      <c r="G41" s="49"/>
      <c r="H41" s="84"/>
      <c r="I41" s="89"/>
      <c r="K41" s="112">
        <v>2</v>
      </c>
      <c r="L41" s="112">
        <v>0.04</v>
      </c>
      <c r="M41" s="109">
        <f t="shared" ref="M41:M79" si="0">$D$6*L41</f>
        <v>53.24</v>
      </c>
      <c r="N41" s="112"/>
      <c r="O41" s="112">
        <v>1</v>
      </c>
      <c r="P41" s="112" t="s">
        <v>37</v>
      </c>
      <c r="Q41" s="112"/>
      <c r="R41" s="92"/>
      <c r="S41" s="92"/>
      <c r="T41" s="52"/>
      <c r="U41" s="52"/>
      <c r="X41" s="89"/>
      <c r="Y41" s="89"/>
      <c r="Z41" s="89"/>
    </row>
    <row r="42" spans="2:26" x14ac:dyDescent="0.25">
      <c r="B42" s="49"/>
      <c r="C42" s="49"/>
      <c r="D42" s="49"/>
      <c r="E42" s="49"/>
      <c r="F42" s="49"/>
      <c r="G42" s="49"/>
      <c r="H42" s="84"/>
      <c r="I42" s="89"/>
      <c r="K42" s="112">
        <v>3</v>
      </c>
      <c r="L42" s="112">
        <v>0.08</v>
      </c>
      <c r="M42" s="109">
        <f t="shared" si="0"/>
        <v>106.48</v>
      </c>
      <c r="N42" s="112"/>
      <c r="O42" s="112">
        <v>2</v>
      </c>
      <c r="P42" s="112"/>
      <c r="Q42" s="112"/>
      <c r="R42" s="92"/>
      <c r="S42" s="94"/>
      <c r="T42" s="52"/>
      <c r="U42" s="52"/>
      <c r="X42" s="89"/>
      <c r="Y42" s="89"/>
      <c r="Z42" s="89"/>
    </row>
    <row r="43" spans="2:26" x14ac:dyDescent="0.25">
      <c r="B43" s="49"/>
      <c r="C43" s="49"/>
      <c r="D43" s="49"/>
      <c r="E43" s="49"/>
      <c r="F43" s="49"/>
      <c r="G43" s="49"/>
      <c r="H43" s="84"/>
      <c r="I43" s="89"/>
      <c r="K43" s="112">
        <v>4</v>
      </c>
      <c r="L43" s="112">
        <v>0.08</v>
      </c>
      <c r="M43" s="109">
        <f t="shared" si="0"/>
        <v>106.48</v>
      </c>
      <c r="N43" s="112"/>
      <c r="O43" s="112">
        <v>3</v>
      </c>
      <c r="P43" s="112"/>
      <c r="Q43" s="109"/>
      <c r="R43" s="93"/>
      <c r="S43" s="92"/>
      <c r="T43" s="52"/>
      <c r="U43" s="52"/>
      <c r="X43" s="89"/>
      <c r="Y43" s="89"/>
      <c r="Z43" s="89"/>
    </row>
    <row r="44" spans="2:26" x14ac:dyDescent="0.25">
      <c r="B44" s="49"/>
      <c r="C44" s="49"/>
      <c r="D44" s="49"/>
      <c r="E44" s="49"/>
      <c r="F44" s="49"/>
      <c r="G44" s="49"/>
      <c r="H44" s="49"/>
      <c r="K44" s="112">
        <v>5</v>
      </c>
      <c r="L44" s="112">
        <v>0.12</v>
      </c>
      <c r="M44" s="109">
        <f t="shared" si="0"/>
        <v>159.72</v>
      </c>
      <c r="N44" s="112"/>
      <c r="O44" s="112">
        <v>4</v>
      </c>
      <c r="P44" s="112"/>
      <c r="Q44" s="112"/>
      <c r="R44" s="92"/>
      <c r="S44" s="92"/>
      <c r="T44" s="52"/>
      <c r="U44" s="52"/>
      <c r="X44" s="89"/>
      <c r="Y44" s="89"/>
      <c r="Z44" s="89"/>
    </row>
    <row r="45" spans="2:26" x14ac:dyDescent="0.25">
      <c r="B45" s="49"/>
      <c r="C45" s="49"/>
      <c r="D45" s="49"/>
      <c r="E45" s="49"/>
      <c r="F45" s="49"/>
      <c r="G45" s="49"/>
      <c r="H45" s="49"/>
      <c r="K45" s="112">
        <v>6</v>
      </c>
      <c r="L45" s="112">
        <v>0.12</v>
      </c>
      <c r="M45" s="109">
        <f t="shared" si="0"/>
        <v>159.72</v>
      </c>
      <c r="N45" s="112"/>
      <c r="O45" s="112"/>
      <c r="P45" s="112"/>
      <c r="Q45" s="112"/>
      <c r="R45" s="92"/>
      <c r="S45" s="92"/>
      <c r="T45" s="52"/>
      <c r="U45" s="52"/>
      <c r="X45" s="89"/>
      <c r="Y45" s="89"/>
      <c r="Z45" s="89"/>
    </row>
    <row r="46" spans="2:26" x14ac:dyDescent="0.25">
      <c r="B46" s="49"/>
      <c r="C46" s="49"/>
      <c r="D46" s="49"/>
      <c r="E46" s="49"/>
      <c r="F46" s="49"/>
      <c r="G46" s="49"/>
      <c r="H46" s="49"/>
      <c r="K46" s="112">
        <v>7</v>
      </c>
      <c r="L46" s="112">
        <v>0.16</v>
      </c>
      <c r="M46" s="109">
        <f t="shared" si="0"/>
        <v>212.96</v>
      </c>
      <c r="N46" s="112"/>
      <c r="O46" s="113">
        <v>4</v>
      </c>
      <c r="P46" s="112"/>
      <c r="Q46" s="112"/>
      <c r="R46" s="92"/>
      <c r="S46" s="92"/>
      <c r="T46" s="52"/>
      <c r="U46" s="52"/>
    </row>
    <row r="47" spans="2:26" x14ac:dyDescent="0.25">
      <c r="B47" s="49"/>
      <c r="C47" s="49"/>
      <c r="D47" s="49"/>
      <c r="E47" s="49"/>
      <c r="F47" s="49"/>
      <c r="G47" s="49"/>
      <c r="H47" s="49"/>
      <c r="K47" s="112">
        <v>8</v>
      </c>
      <c r="L47" s="112">
        <v>0.16</v>
      </c>
      <c r="M47" s="109">
        <f t="shared" si="0"/>
        <v>212.96</v>
      </c>
      <c r="N47" s="51"/>
      <c r="O47" s="51"/>
      <c r="P47" s="51"/>
      <c r="Q47" s="51"/>
      <c r="R47" s="50"/>
      <c r="S47" s="50"/>
      <c r="T47" s="52"/>
      <c r="U47" s="52"/>
    </row>
    <row r="48" spans="2:26" x14ac:dyDescent="0.25">
      <c r="B48" s="49"/>
      <c r="C48" s="49"/>
      <c r="D48" s="49"/>
      <c r="E48" s="49"/>
      <c r="F48" s="49"/>
      <c r="G48" s="49"/>
      <c r="H48" s="49"/>
      <c r="K48" s="51">
        <v>9</v>
      </c>
      <c r="L48" s="51">
        <v>0.2</v>
      </c>
      <c r="M48" s="110">
        <f t="shared" si="0"/>
        <v>266.2</v>
      </c>
      <c r="N48" s="51"/>
      <c r="O48" s="51"/>
      <c r="P48" s="51"/>
      <c r="Q48" s="51"/>
      <c r="R48" s="50"/>
      <c r="S48" s="50"/>
      <c r="T48" s="52"/>
      <c r="U48" s="52"/>
    </row>
    <row r="49" spans="2:21" x14ac:dyDescent="0.25">
      <c r="B49" s="49"/>
      <c r="C49" s="49"/>
      <c r="D49" s="49"/>
      <c r="E49" s="49"/>
      <c r="F49" s="49"/>
      <c r="G49" s="49"/>
      <c r="H49" s="49"/>
      <c r="K49" s="51">
        <v>10</v>
      </c>
      <c r="L49" s="51">
        <v>0.2</v>
      </c>
      <c r="M49" s="110">
        <f t="shared" si="0"/>
        <v>266.2</v>
      </c>
      <c r="N49" s="51"/>
      <c r="O49" s="51"/>
      <c r="P49" s="51"/>
      <c r="Q49" s="51"/>
      <c r="R49" s="50"/>
      <c r="S49" s="50"/>
      <c r="T49" s="52"/>
      <c r="U49" s="52"/>
    </row>
    <row r="50" spans="2:21" x14ac:dyDescent="0.25">
      <c r="B50" s="49"/>
      <c r="C50" s="49"/>
      <c r="D50" s="49"/>
      <c r="E50" s="49"/>
      <c r="F50" s="49"/>
      <c r="G50" s="49"/>
      <c r="H50" s="49"/>
      <c r="K50" s="51">
        <v>11</v>
      </c>
      <c r="L50" s="51">
        <v>0.24</v>
      </c>
      <c r="M50" s="110">
        <f t="shared" si="0"/>
        <v>319.44</v>
      </c>
      <c r="N50" s="51"/>
      <c r="O50" s="51"/>
      <c r="P50" s="51"/>
      <c r="Q50" s="51"/>
      <c r="R50" s="50"/>
      <c r="S50" s="50"/>
      <c r="T50" s="52"/>
      <c r="U50" s="52"/>
    </row>
    <row r="51" spans="2:21" x14ac:dyDescent="0.25">
      <c r="B51" s="49"/>
      <c r="C51" s="49"/>
      <c r="D51" s="49"/>
      <c r="E51" s="49"/>
      <c r="F51" s="49"/>
      <c r="G51" s="49"/>
      <c r="H51" s="49"/>
      <c r="K51" s="51">
        <v>12</v>
      </c>
      <c r="L51" s="51">
        <v>0.24</v>
      </c>
      <c r="M51" s="110">
        <f t="shared" si="0"/>
        <v>319.44</v>
      </c>
      <c r="N51" s="51"/>
      <c r="O51" s="51"/>
      <c r="P51" s="51"/>
      <c r="Q51" s="51"/>
      <c r="R51" s="50"/>
      <c r="S51" s="50"/>
      <c r="T51" s="52"/>
      <c r="U51" s="52"/>
    </row>
    <row r="52" spans="2:21" x14ac:dyDescent="0.25">
      <c r="B52" s="49"/>
      <c r="C52" s="49"/>
      <c r="D52" s="49"/>
      <c r="E52" s="49"/>
      <c r="F52" s="49"/>
      <c r="G52" s="49"/>
      <c r="H52" s="49"/>
      <c r="K52" s="51">
        <v>13</v>
      </c>
      <c r="L52" s="51">
        <v>0.28000000000000003</v>
      </c>
      <c r="M52" s="110">
        <f t="shared" si="0"/>
        <v>372.68000000000006</v>
      </c>
      <c r="N52" s="51"/>
      <c r="O52" s="51"/>
      <c r="P52" s="51"/>
      <c r="Q52" s="51"/>
      <c r="R52" s="50"/>
      <c r="S52" s="50"/>
      <c r="T52" s="52"/>
      <c r="U52" s="52"/>
    </row>
    <row r="53" spans="2:21" x14ac:dyDescent="0.25">
      <c r="B53" s="49"/>
      <c r="C53" s="49"/>
      <c r="D53" s="49"/>
      <c r="E53" s="49"/>
      <c r="F53" s="49"/>
      <c r="G53" s="49"/>
      <c r="H53" s="49"/>
      <c r="K53" s="51">
        <v>14</v>
      </c>
      <c r="L53" s="51">
        <v>0.28000000000000003</v>
      </c>
      <c r="M53" s="110">
        <f t="shared" si="0"/>
        <v>372.68000000000006</v>
      </c>
      <c r="N53" s="51"/>
      <c r="O53" s="51"/>
      <c r="P53" s="51"/>
      <c r="Q53" s="51"/>
      <c r="R53" s="50"/>
      <c r="S53" s="50"/>
      <c r="T53" s="52"/>
      <c r="U53" s="52"/>
    </row>
    <row r="54" spans="2:21" x14ac:dyDescent="0.25">
      <c r="B54" s="49"/>
      <c r="C54" s="49"/>
      <c r="D54" s="49"/>
      <c r="E54" s="49"/>
      <c r="F54" s="49"/>
      <c r="G54" s="49"/>
      <c r="H54" s="49"/>
      <c r="K54" s="51">
        <v>15</v>
      </c>
      <c r="L54" s="51">
        <v>0.32</v>
      </c>
      <c r="M54" s="110">
        <f t="shared" si="0"/>
        <v>425.92</v>
      </c>
      <c r="N54" s="51"/>
      <c r="O54" s="51"/>
      <c r="P54" s="51"/>
      <c r="Q54" s="51"/>
      <c r="R54" s="50"/>
      <c r="S54" s="50"/>
    </row>
    <row r="55" spans="2:21" x14ac:dyDescent="0.25">
      <c r="B55" s="49"/>
      <c r="C55" s="49"/>
      <c r="D55" s="49"/>
      <c r="E55" s="49"/>
      <c r="F55" s="49"/>
      <c r="G55" s="49"/>
      <c r="H55" s="49"/>
      <c r="K55" s="51">
        <v>16</v>
      </c>
      <c r="L55" s="51">
        <v>0.32</v>
      </c>
      <c r="M55" s="110">
        <f t="shared" si="0"/>
        <v>425.92</v>
      </c>
      <c r="N55" s="51"/>
      <c r="O55" s="51"/>
      <c r="P55" s="51"/>
      <c r="Q55" s="51"/>
      <c r="R55" s="50"/>
      <c r="S55" s="50"/>
    </row>
    <row r="56" spans="2:21" x14ac:dyDescent="0.25">
      <c r="B56" s="49"/>
      <c r="C56" s="49"/>
      <c r="D56" s="49"/>
      <c r="E56" s="49"/>
      <c r="F56" s="49"/>
      <c r="G56" s="49"/>
      <c r="H56" s="49"/>
      <c r="K56" s="51">
        <v>17</v>
      </c>
      <c r="L56" s="51">
        <v>0.36</v>
      </c>
      <c r="M56" s="110">
        <f t="shared" si="0"/>
        <v>479.15999999999997</v>
      </c>
      <c r="N56" s="51"/>
      <c r="O56" s="51"/>
      <c r="P56" s="51"/>
      <c r="Q56" s="51"/>
      <c r="R56" s="50"/>
      <c r="S56" s="50"/>
    </row>
    <row r="57" spans="2:21" x14ac:dyDescent="0.25">
      <c r="B57" s="49"/>
      <c r="C57" s="49"/>
      <c r="D57" s="49"/>
      <c r="E57" s="49"/>
      <c r="F57" s="49"/>
      <c r="G57" s="49"/>
      <c r="H57" s="49"/>
      <c r="K57" s="51">
        <v>18</v>
      </c>
      <c r="L57" s="51">
        <v>0.36</v>
      </c>
      <c r="M57" s="110">
        <f t="shared" si="0"/>
        <v>479.15999999999997</v>
      </c>
      <c r="N57" s="51"/>
      <c r="O57" s="51"/>
      <c r="P57" s="51"/>
      <c r="Q57" s="51"/>
      <c r="R57" s="50"/>
      <c r="S57" s="50"/>
    </row>
    <row r="58" spans="2:21" x14ac:dyDescent="0.25">
      <c r="B58" s="49"/>
      <c r="C58" s="49"/>
      <c r="D58" s="49"/>
      <c r="E58" s="49"/>
      <c r="F58" s="49"/>
      <c r="G58" s="49"/>
      <c r="H58" s="49"/>
      <c r="K58" s="51">
        <v>19</v>
      </c>
      <c r="L58" s="51">
        <v>0.4</v>
      </c>
      <c r="M58" s="110">
        <f t="shared" si="0"/>
        <v>532.4</v>
      </c>
      <c r="N58" s="51"/>
      <c r="O58" s="51"/>
      <c r="P58" s="51"/>
      <c r="Q58" s="51"/>
      <c r="R58" s="50"/>
      <c r="S58" s="50"/>
    </row>
    <row r="59" spans="2:21" x14ac:dyDescent="0.25">
      <c r="B59" s="49"/>
      <c r="C59" s="49"/>
      <c r="D59" s="49"/>
      <c r="E59" s="49"/>
      <c r="F59" s="49"/>
      <c r="G59" s="49"/>
      <c r="H59" s="49"/>
      <c r="K59" s="51">
        <v>20</v>
      </c>
      <c r="L59" s="51">
        <v>0.4</v>
      </c>
      <c r="M59" s="110">
        <f t="shared" si="0"/>
        <v>532.4</v>
      </c>
      <c r="N59" s="51"/>
      <c r="O59" s="51"/>
      <c r="P59" s="51"/>
      <c r="Q59" s="51"/>
      <c r="R59" s="50"/>
      <c r="S59" s="50"/>
    </row>
    <row r="60" spans="2:21" x14ac:dyDescent="0.25">
      <c r="B60" s="49"/>
      <c r="C60" s="49"/>
      <c r="D60" s="49"/>
      <c r="E60" s="49"/>
      <c r="F60" s="49"/>
      <c r="G60" s="49"/>
      <c r="H60" s="49"/>
      <c r="K60" s="51">
        <v>21</v>
      </c>
      <c r="L60" s="51">
        <v>0.44</v>
      </c>
      <c r="M60" s="110">
        <f t="shared" si="0"/>
        <v>585.64</v>
      </c>
      <c r="N60" s="51"/>
      <c r="O60" s="51"/>
      <c r="P60" s="51"/>
      <c r="Q60" s="51"/>
      <c r="R60" s="50"/>
      <c r="S60" s="50"/>
    </row>
    <row r="61" spans="2:21" x14ac:dyDescent="0.25">
      <c r="B61" s="49"/>
      <c r="C61" s="49"/>
      <c r="D61" s="49"/>
      <c r="E61" s="49"/>
      <c r="F61" s="49"/>
      <c r="G61" s="49"/>
      <c r="H61" s="49"/>
      <c r="K61" s="51">
        <v>22</v>
      </c>
      <c r="L61" s="51">
        <v>0.44</v>
      </c>
      <c r="M61" s="110">
        <f t="shared" si="0"/>
        <v>585.64</v>
      </c>
      <c r="N61" s="51"/>
      <c r="O61" s="51"/>
      <c r="P61" s="51"/>
      <c r="Q61" s="51"/>
      <c r="R61" s="50"/>
      <c r="S61" s="50"/>
    </row>
    <row r="62" spans="2:21" x14ac:dyDescent="0.25">
      <c r="B62" s="49"/>
      <c r="C62" s="49"/>
      <c r="D62" s="49"/>
      <c r="E62" s="49"/>
      <c r="F62" s="49"/>
      <c r="G62" s="49"/>
      <c r="H62" s="49"/>
      <c r="K62" s="51">
        <v>23</v>
      </c>
      <c r="L62" s="51">
        <v>0.48</v>
      </c>
      <c r="M62" s="110">
        <f t="shared" si="0"/>
        <v>638.88</v>
      </c>
      <c r="N62" s="51"/>
      <c r="O62" s="51"/>
      <c r="P62" s="51"/>
      <c r="Q62" s="51"/>
      <c r="R62" s="50"/>
      <c r="S62" s="50"/>
    </row>
    <row r="63" spans="2:21" x14ac:dyDescent="0.25">
      <c r="B63" s="49"/>
      <c r="C63" s="49"/>
      <c r="D63" s="49"/>
      <c r="E63" s="49"/>
      <c r="F63" s="49"/>
      <c r="G63" s="49"/>
      <c r="H63" s="49"/>
      <c r="K63" s="51">
        <v>24</v>
      </c>
      <c r="L63" s="51">
        <v>0.48</v>
      </c>
      <c r="M63" s="110">
        <f t="shared" si="0"/>
        <v>638.88</v>
      </c>
      <c r="N63" s="51"/>
      <c r="O63" s="51"/>
      <c r="P63" s="51"/>
      <c r="Q63" s="51"/>
      <c r="R63" s="50"/>
      <c r="S63" s="50"/>
    </row>
    <row r="64" spans="2:21" x14ac:dyDescent="0.25">
      <c r="B64" s="49"/>
      <c r="C64" s="49"/>
      <c r="D64" s="49"/>
      <c r="E64" s="49"/>
      <c r="F64" s="49"/>
      <c r="G64" s="49"/>
      <c r="H64" s="49"/>
      <c r="K64" s="51">
        <v>25</v>
      </c>
      <c r="L64" s="51">
        <v>0.52</v>
      </c>
      <c r="M64" s="110">
        <f t="shared" si="0"/>
        <v>692.12</v>
      </c>
      <c r="N64" s="51"/>
      <c r="O64" s="51"/>
      <c r="P64" s="51"/>
      <c r="Q64" s="51"/>
      <c r="R64" s="50"/>
      <c r="S64" s="50"/>
    </row>
    <row r="65" spans="2:19" x14ac:dyDescent="0.25">
      <c r="B65" s="49"/>
      <c r="C65" s="49"/>
      <c r="D65" s="49"/>
      <c r="E65" s="49"/>
      <c r="F65" s="49"/>
      <c r="G65" s="49"/>
      <c r="H65" s="49"/>
      <c r="K65" s="51">
        <v>26</v>
      </c>
      <c r="L65" s="51">
        <v>0.52</v>
      </c>
      <c r="M65" s="110">
        <f t="shared" si="0"/>
        <v>692.12</v>
      </c>
      <c r="N65" s="51"/>
      <c r="O65" s="51"/>
      <c r="P65" s="51"/>
      <c r="Q65" s="51"/>
      <c r="R65" s="50"/>
      <c r="S65" s="50"/>
    </row>
    <row r="66" spans="2:19" x14ac:dyDescent="0.25">
      <c r="B66" s="49"/>
      <c r="C66" s="49"/>
      <c r="D66" s="49"/>
      <c r="E66" s="49"/>
      <c r="F66" s="49"/>
      <c r="G66" s="49"/>
      <c r="H66" s="49"/>
      <c r="K66" s="51">
        <v>27</v>
      </c>
      <c r="L66" s="51">
        <v>0.56000000000000005</v>
      </c>
      <c r="M66" s="110">
        <f t="shared" si="0"/>
        <v>745.36000000000013</v>
      </c>
      <c r="N66" s="51"/>
      <c r="O66" s="51"/>
      <c r="P66" s="51"/>
      <c r="Q66" s="51"/>
      <c r="R66" s="50"/>
      <c r="S66" s="50"/>
    </row>
    <row r="67" spans="2:19" x14ac:dyDescent="0.25">
      <c r="B67" s="49"/>
      <c r="C67" s="49"/>
      <c r="D67" s="49"/>
      <c r="E67" s="49"/>
      <c r="F67" s="49"/>
      <c r="G67" s="49"/>
      <c r="H67" s="49"/>
      <c r="K67" s="51">
        <v>28</v>
      </c>
      <c r="L67" s="51">
        <v>0.56000000000000005</v>
      </c>
      <c r="M67" s="110">
        <f t="shared" si="0"/>
        <v>745.36000000000013</v>
      </c>
      <c r="N67" s="51"/>
      <c r="O67" s="51"/>
      <c r="P67" s="51"/>
      <c r="Q67" s="51"/>
      <c r="R67" s="50"/>
      <c r="S67" s="50"/>
    </row>
    <row r="68" spans="2:19" x14ac:dyDescent="0.25">
      <c r="B68" s="49"/>
      <c r="C68" s="49"/>
      <c r="D68" s="49"/>
      <c r="E68" s="49"/>
      <c r="F68" s="49"/>
      <c r="G68" s="49"/>
      <c r="H68" s="49"/>
      <c r="I68" s="84"/>
      <c r="J68" s="84"/>
      <c r="K68" s="51">
        <v>29</v>
      </c>
      <c r="L68" s="51">
        <v>0.6</v>
      </c>
      <c r="M68" s="110">
        <f t="shared" si="0"/>
        <v>798.6</v>
      </c>
      <c r="N68" s="51"/>
      <c r="O68" s="51"/>
      <c r="P68" s="51"/>
      <c r="Q68" s="51"/>
      <c r="R68" s="50"/>
      <c r="S68" s="50"/>
    </row>
    <row r="69" spans="2:19" x14ac:dyDescent="0.25">
      <c r="B69" s="49"/>
      <c r="C69" s="49"/>
      <c r="D69" s="49"/>
      <c r="E69" s="49"/>
      <c r="F69" s="49"/>
      <c r="G69" s="49"/>
      <c r="H69" s="49"/>
      <c r="I69" s="84"/>
      <c r="J69" s="84"/>
      <c r="K69" s="51">
        <v>30</v>
      </c>
      <c r="L69" s="51">
        <v>0.6</v>
      </c>
      <c r="M69" s="110">
        <f t="shared" si="0"/>
        <v>798.6</v>
      </c>
      <c r="N69" s="51"/>
      <c r="O69" s="51"/>
      <c r="P69" s="51"/>
      <c r="Q69" s="51"/>
      <c r="R69" s="50"/>
      <c r="S69" s="50"/>
    </row>
    <row r="70" spans="2:19" x14ac:dyDescent="0.25">
      <c r="B70" s="49"/>
      <c r="C70" s="49"/>
      <c r="D70" s="49"/>
      <c r="E70" s="49"/>
      <c r="F70" s="49"/>
      <c r="G70" s="49"/>
      <c r="H70" s="49"/>
      <c r="I70" s="84"/>
      <c r="J70" s="84"/>
      <c r="K70" s="51">
        <v>31</v>
      </c>
      <c r="L70" s="51">
        <v>0.6</v>
      </c>
      <c r="M70" s="110">
        <f t="shared" si="0"/>
        <v>798.6</v>
      </c>
      <c r="N70" s="51"/>
      <c r="O70" s="51"/>
      <c r="P70" s="51"/>
      <c r="Q70" s="51"/>
      <c r="R70" s="50"/>
      <c r="S70" s="50"/>
    </row>
    <row r="71" spans="2:19" x14ac:dyDescent="0.25">
      <c r="B71" s="49"/>
      <c r="C71" s="49"/>
      <c r="D71" s="49"/>
      <c r="E71" s="49"/>
      <c r="F71" s="49"/>
      <c r="G71" s="49"/>
      <c r="H71" s="49"/>
      <c r="I71" s="84"/>
      <c r="J71" s="84"/>
      <c r="K71" s="51">
        <v>32</v>
      </c>
      <c r="L71" s="51">
        <v>0.6</v>
      </c>
      <c r="M71" s="110">
        <f t="shared" si="0"/>
        <v>798.6</v>
      </c>
      <c r="N71" s="51"/>
      <c r="O71" s="51"/>
      <c r="P71" s="51"/>
      <c r="Q71" s="51"/>
      <c r="R71" s="50"/>
      <c r="S71" s="50"/>
    </row>
    <row r="72" spans="2:19" x14ac:dyDescent="0.25">
      <c r="B72" s="49"/>
      <c r="C72" s="49"/>
      <c r="D72" s="49"/>
      <c r="E72" s="49"/>
      <c r="F72" s="49"/>
      <c r="G72" s="49"/>
      <c r="H72" s="49"/>
      <c r="I72" s="84"/>
      <c r="J72" s="84"/>
      <c r="K72" s="51">
        <v>33</v>
      </c>
      <c r="L72" s="51">
        <v>0.6</v>
      </c>
      <c r="M72" s="110">
        <f t="shared" si="0"/>
        <v>798.6</v>
      </c>
      <c r="N72" s="51"/>
      <c r="O72" s="51"/>
      <c r="P72" s="51"/>
      <c r="Q72" s="51"/>
      <c r="R72" s="50"/>
      <c r="S72" s="50"/>
    </row>
    <row r="73" spans="2:19" x14ac:dyDescent="0.25">
      <c r="B73" s="49"/>
      <c r="C73" s="49"/>
      <c r="D73" s="49"/>
      <c r="E73" s="49"/>
      <c r="F73" s="49"/>
      <c r="G73" s="49"/>
      <c r="H73" s="49"/>
      <c r="I73" s="84"/>
      <c r="J73" s="84"/>
      <c r="K73" s="51">
        <v>34</v>
      </c>
      <c r="L73" s="51">
        <v>0.6</v>
      </c>
      <c r="M73" s="110">
        <f t="shared" si="0"/>
        <v>798.6</v>
      </c>
      <c r="N73" s="51"/>
      <c r="O73" s="51"/>
      <c r="P73" s="51"/>
      <c r="Q73" s="51"/>
      <c r="R73" s="50"/>
      <c r="S73" s="50"/>
    </row>
    <row r="74" spans="2:19" x14ac:dyDescent="0.25">
      <c r="B74" s="49"/>
      <c r="C74" s="49"/>
      <c r="D74" s="49"/>
      <c r="E74" s="49"/>
      <c r="F74" s="49"/>
      <c r="G74" s="49"/>
      <c r="H74" s="49"/>
      <c r="I74" s="84"/>
      <c r="J74" s="84"/>
      <c r="K74" s="51">
        <v>35</v>
      </c>
      <c r="L74" s="51">
        <v>0.6</v>
      </c>
      <c r="M74" s="110">
        <f t="shared" si="0"/>
        <v>798.6</v>
      </c>
      <c r="N74" s="51"/>
      <c r="O74" s="51"/>
      <c r="P74" s="51"/>
      <c r="Q74" s="51"/>
      <c r="R74" s="50"/>
      <c r="S74" s="50"/>
    </row>
    <row r="75" spans="2:19" x14ac:dyDescent="0.25">
      <c r="B75" s="49"/>
      <c r="C75" s="49"/>
      <c r="D75" s="49"/>
      <c r="E75" s="49"/>
      <c r="F75" s="49"/>
      <c r="G75" s="49"/>
      <c r="H75" s="49"/>
      <c r="I75" s="84"/>
      <c r="J75" s="84"/>
      <c r="K75" s="51">
        <v>36</v>
      </c>
      <c r="L75" s="51">
        <v>0.6</v>
      </c>
      <c r="M75" s="110">
        <f t="shared" si="0"/>
        <v>798.6</v>
      </c>
      <c r="N75" s="51"/>
      <c r="O75" s="51"/>
      <c r="P75" s="51"/>
      <c r="Q75" s="51"/>
      <c r="R75" s="50"/>
      <c r="S75" s="50"/>
    </row>
    <row r="76" spans="2:19" x14ac:dyDescent="0.25">
      <c r="B76" s="49"/>
      <c r="C76" s="49"/>
      <c r="D76" s="49"/>
      <c r="E76" s="49"/>
      <c r="F76" s="49"/>
      <c r="G76" s="49"/>
      <c r="H76" s="49"/>
      <c r="I76" s="84"/>
      <c r="J76" s="84"/>
      <c r="K76" s="51">
        <v>37</v>
      </c>
      <c r="L76" s="51">
        <v>0.6</v>
      </c>
      <c r="M76" s="110">
        <f t="shared" si="0"/>
        <v>798.6</v>
      </c>
      <c r="N76" s="51"/>
      <c r="O76" s="51"/>
      <c r="P76" s="51"/>
      <c r="Q76" s="51"/>
      <c r="R76" s="50"/>
      <c r="S76" s="50"/>
    </row>
    <row r="77" spans="2:19" x14ac:dyDescent="0.25">
      <c r="B77" s="49"/>
      <c r="C77" s="49"/>
      <c r="D77" s="49"/>
      <c r="E77" s="49"/>
      <c r="F77" s="49"/>
      <c r="G77" s="49"/>
      <c r="H77" s="49"/>
      <c r="I77" s="84"/>
      <c r="J77" s="84"/>
      <c r="K77" s="51">
        <v>38</v>
      </c>
      <c r="L77" s="51">
        <v>0.6</v>
      </c>
      <c r="M77" s="110">
        <f t="shared" si="0"/>
        <v>798.6</v>
      </c>
      <c r="N77" s="51"/>
      <c r="O77" s="51"/>
      <c r="P77" s="51"/>
      <c r="Q77" s="51"/>
      <c r="R77" s="49"/>
      <c r="S77" s="49"/>
    </row>
    <row r="78" spans="2:19" x14ac:dyDescent="0.25">
      <c r="B78" s="49"/>
      <c r="C78" s="49"/>
      <c r="D78" s="49"/>
      <c r="E78" s="49"/>
      <c r="F78" s="49"/>
      <c r="G78" s="49"/>
      <c r="H78" s="49"/>
      <c r="I78" s="84"/>
      <c r="J78" s="84"/>
      <c r="K78" s="51">
        <v>39</v>
      </c>
      <c r="L78" s="51">
        <v>0.6</v>
      </c>
      <c r="M78" s="110">
        <f t="shared" si="0"/>
        <v>798.6</v>
      </c>
      <c r="N78" s="84"/>
      <c r="O78" s="84"/>
      <c r="P78" s="49"/>
      <c r="Q78" s="49"/>
      <c r="R78" s="49"/>
      <c r="S78" s="49"/>
    </row>
    <row r="79" spans="2:19" x14ac:dyDescent="0.25">
      <c r="B79" s="49"/>
      <c r="C79" s="49"/>
      <c r="D79" s="49"/>
      <c r="E79" s="49"/>
      <c r="F79" s="49"/>
      <c r="G79" s="49"/>
      <c r="H79" s="49"/>
      <c r="I79" s="84"/>
      <c r="J79" s="84"/>
      <c r="K79" s="51">
        <v>40</v>
      </c>
      <c r="L79" s="51">
        <v>0.6</v>
      </c>
      <c r="M79" s="110">
        <f t="shared" si="0"/>
        <v>798.6</v>
      </c>
      <c r="N79" s="84"/>
      <c r="O79" s="84"/>
      <c r="P79" s="49"/>
      <c r="Q79" s="49"/>
      <c r="R79" s="49"/>
      <c r="S79" s="49"/>
    </row>
    <row r="80" spans="2:19" x14ac:dyDescent="0.25">
      <c r="B80" s="49"/>
      <c r="C80" s="49"/>
      <c r="D80" s="49"/>
      <c r="E80" s="49"/>
      <c r="F80" s="49"/>
      <c r="G80" s="49"/>
      <c r="H80" s="49"/>
      <c r="I80" s="84"/>
      <c r="J80" s="84"/>
      <c r="K80" s="84"/>
      <c r="L80" s="84"/>
      <c r="M80" s="84"/>
      <c r="N80" s="84"/>
      <c r="O80" s="84"/>
      <c r="P80" s="49"/>
      <c r="Q80" s="49"/>
      <c r="R80" s="49"/>
      <c r="S80" s="49"/>
    </row>
    <row r="81" spans="2:19" x14ac:dyDescent="0.25">
      <c r="B81" s="49"/>
      <c r="C81" s="49"/>
      <c r="D81" s="49"/>
      <c r="E81" s="49"/>
      <c r="F81" s="49"/>
      <c r="G81" s="49"/>
      <c r="H81" s="49"/>
      <c r="I81" s="84"/>
      <c r="J81" s="84"/>
      <c r="K81" s="84"/>
      <c r="L81" s="84"/>
      <c r="M81" s="84"/>
      <c r="N81" s="84"/>
      <c r="O81" s="84"/>
      <c r="P81" s="49"/>
      <c r="Q81" s="49"/>
      <c r="R81" s="49"/>
      <c r="S81" s="49"/>
    </row>
    <row r="82" spans="2:19" x14ac:dyDescent="0.25">
      <c r="B82" s="49"/>
      <c r="C82" s="49"/>
      <c r="D82" s="49"/>
      <c r="E82" s="49"/>
      <c r="F82" s="49"/>
      <c r="G82" s="49"/>
      <c r="H82" s="49"/>
      <c r="I82" s="84"/>
      <c r="J82" s="84"/>
      <c r="K82" s="84"/>
      <c r="L82" s="84"/>
      <c r="M82" s="84"/>
      <c r="N82" s="84"/>
      <c r="O82" s="84"/>
      <c r="P82" s="49"/>
      <c r="Q82" s="49"/>
      <c r="R82" s="49"/>
      <c r="S82" s="49"/>
    </row>
    <row r="83" spans="2:19" x14ac:dyDescent="0.25">
      <c r="B83" s="49"/>
      <c r="C83" s="49"/>
      <c r="D83" s="49"/>
      <c r="E83" s="49"/>
      <c r="F83" s="49"/>
      <c r="G83" s="49"/>
      <c r="H83" s="49"/>
      <c r="I83" s="84"/>
      <c r="J83" s="84"/>
      <c r="K83" s="84"/>
      <c r="L83" s="84"/>
      <c r="M83" s="84"/>
      <c r="N83" s="84"/>
      <c r="O83" s="84"/>
      <c r="P83" s="49"/>
      <c r="Q83" s="49"/>
      <c r="R83" s="49"/>
      <c r="S83" s="49"/>
    </row>
    <row r="84" spans="2:19" x14ac:dyDescent="0.25">
      <c r="B84" s="49"/>
      <c r="C84" s="49"/>
      <c r="D84" s="49"/>
      <c r="E84" s="49"/>
      <c r="F84" s="49"/>
      <c r="G84" s="49"/>
      <c r="H84" s="49"/>
      <c r="I84" s="84"/>
      <c r="J84" s="84"/>
      <c r="K84" s="84"/>
      <c r="L84" s="84"/>
      <c r="M84" s="84"/>
      <c r="N84" s="84"/>
      <c r="O84" s="84"/>
      <c r="P84" s="49"/>
      <c r="Q84" s="49"/>
      <c r="R84" s="49"/>
      <c r="S84" s="49"/>
    </row>
    <row r="85" spans="2:19" x14ac:dyDescent="0.25">
      <c r="B85" s="49"/>
      <c r="C85" s="49"/>
      <c r="D85" s="49"/>
      <c r="E85" s="49"/>
      <c r="F85" s="49"/>
      <c r="G85" s="49"/>
      <c r="H85" s="49"/>
      <c r="I85" s="84"/>
      <c r="J85" s="84"/>
      <c r="K85" s="84"/>
      <c r="L85" s="84"/>
      <c r="M85" s="84"/>
      <c r="N85" s="84"/>
      <c r="O85" s="84"/>
      <c r="P85" s="49"/>
      <c r="Q85" s="49"/>
      <c r="R85" s="49"/>
      <c r="S85" s="49"/>
    </row>
    <row r="86" spans="2:19" x14ac:dyDescent="0.25">
      <c r="B86" s="49"/>
      <c r="C86" s="49"/>
      <c r="D86" s="49"/>
      <c r="E86" s="49"/>
      <c r="F86" s="49"/>
      <c r="G86" s="49"/>
      <c r="H86" s="49"/>
      <c r="I86" s="84"/>
      <c r="J86" s="84"/>
      <c r="K86" s="84"/>
      <c r="L86" s="84"/>
      <c r="M86" s="84"/>
      <c r="N86" s="84"/>
      <c r="O86" s="84"/>
      <c r="P86" s="49"/>
      <c r="Q86" s="49"/>
      <c r="R86" s="49"/>
      <c r="S86" s="49"/>
    </row>
    <row r="87" spans="2:19" x14ac:dyDescent="0.25">
      <c r="B87" s="49"/>
      <c r="C87" s="49"/>
      <c r="D87" s="49"/>
      <c r="E87" s="49"/>
      <c r="F87" s="49"/>
      <c r="G87" s="49"/>
      <c r="H87" s="49"/>
      <c r="I87" s="84"/>
      <c r="J87" s="84"/>
      <c r="K87" s="84"/>
      <c r="L87" s="84"/>
      <c r="M87" s="84"/>
      <c r="N87" s="84"/>
      <c r="O87" s="84"/>
      <c r="P87" s="49"/>
      <c r="Q87" s="49"/>
      <c r="R87" s="49"/>
      <c r="S87" s="49"/>
    </row>
    <row r="88" spans="2:19" x14ac:dyDescent="0.25">
      <c r="B88" s="49"/>
      <c r="C88" s="49"/>
      <c r="D88" s="49"/>
      <c r="E88" s="49"/>
      <c r="F88" s="49"/>
      <c r="G88" s="49"/>
      <c r="H88" s="49"/>
      <c r="I88" s="84"/>
      <c r="J88" s="84"/>
      <c r="K88" s="84"/>
      <c r="L88" s="84"/>
      <c r="M88" s="84"/>
      <c r="N88" s="84"/>
      <c r="O88" s="84"/>
      <c r="P88" s="49"/>
      <c r="Q88" s="49"/>
      <c r="R88" s="49"/>
      <c r="S88" s="49"/>
    </row>
    <row r="89" spans="2:19" x14ac:dyDescent="0.25">
      <c r="B89" s="49"/>
      <c r="C89" s="49"/>
      <c r="D89" s="49"/>
      <c r="E89" s="49"/>
      <c r="F89" s="49"/>
      <c r="G89" s="49"/>
      <c r="H89" s="49"/>
      <c r="I89" s="84"/>
      <c r="J89" s="84"/>
      <c r="K89" s="84"/>
      <c r="L89" s="84"/>
      <c r="M89" s="84"/>
      <c r="N89" s="84"/>
      <c r="O89" s="84"/>
      <c r="P89" s="49"/>
      <c r="Q89" s="49"/>
      <c r="R89" s="49"/>
      <c r="S89" s="49"/>
    </row>
    <row r="90" spans="2:19" x14ac:dyDescent="0.25">
      <c r="B90" s="49"/>
      <c r="C90" s="49"/>
      <c r="D90" s="49"/>
      <c r="E90" s="49"/>
      <c r="F90" s="49"/>
      <c r="G90" s="49"/>
      <c r="H90" s="49"/>
      <c r="I90" s="84"/>
      <c r="J90" s="84"/>
      <c r="K90" s="84"/>
      <c r="L90" s="84"/>
      <c r="M90" s="84"/>
      <c r="N90" s="84"/>
      <c r="O90" s="84"/>
      <c r="P90" s="49"/>
      <c r="Q90" s="49"/>
      <c r="R90" s="49"/>
      <c r="S90" s="49"/>
    </row>
    <row r="91" spans="2:19" x14ac:dyDescent="0.25">
      <c r="B91" s="49"/>
      <c r="C91" s="49"/>
      <c r="D91" s="49"/>
      <c r="E91" s="49"/>
      <c r="F91" s="49"/>
      <c r="G91" s="49"/>
      <c r="H91" s="49"/>
      <c r="I91" s="84"/>
      <c r="J91" s="84"/>
      <c r="K91" s="84"/>
      <c r="L91" s="84"/>
      <c r="M91" s="84"/>
      <c r="N91" s="84"/>
      <c r="O91" s="84"/>
      <c r="P91" s="49"/>
      <c r="Q91" s="49"/>
      <c r="R91" s="49"/>
      <c r="S91" s="49"/>
    </row>
    <row r="92" spans="2:19" x14ac:dyDescent="0.25">
      <c r="B92" s="49"/>
      <c r="C92" s="49"/>
      <c r="D92" s="49"/>
      <c r="E92" s="49"/>
      <c r="F92" s="49"/>
      <c r="G92" s="49"/>
      <c r="H92" s="49"/>
      <c r="I92" s="84"/>
      <c r="J92" s="84"/>
      <c r="K92" s="84"/>
      <c r="L92" s="84"/>
      <c r="M92" s="84"/>
      <c r="N92" s="84"/>
      <c r="O92" s="84"/>
      <c r="P92" s="49"/>
      <c r="Q92" s="49"/>
      <c r="R92" s="49"/>
      <c r="S92" s="49"/>
    </row>
    <row r="93" spans="2:19" x14ac:dyDescent="0.25">
      <c r="B93" s="49"/>
      <c r="C93" s="49"/>
      <c r="D93" s="49"/>
      <c r="E93" s="49"/>
      <c r="F93" s="49"/>
      <c r="G93" s="49"/>
      <c r="H93" s="49"/>
      <c r="I93" s="84"/>
      <c r="J93" s="84"/>
      <c r="K93" s="84"/>
      <c r="L93" s="84"/>
      <c r="M93" s="84"/>
      <c r="N93" s="84"/>
      <c r="O93" s="84"/>
      <c r="P93" s="49"/>
      <c r="Q93" s="49"/>
      <c r="R93" s="49"/>
      <c r="S93" s="49"/>
    </row>
    <row r="94" spans="2:19" x14ac:dyDescent="0.25">
      <c r="B94" s="49"/>
      <c r="C94" s="49"/>
      <c r="D94" s="49"/>
      <c r="E94" s="49"/>
      <c r="F94" s="49"/>
      <c r="G94" s="49"/>
      <c r="H94" s="49"/>
      <c r="I94" s="84"/>
      <c r="J94" s="84"/>
      <c r="K94" s="84"/>
      <c r="L94" s="84"/>
      <c r="M94" s="84"/>
      <c r="N94" s="84"/>
      <c r="O94" s="84"/>
      <c r="P94" s="49"/>
      <c r="Q94" s="49"/>
      <c r="R94" s="49"/>
      <c r="S94" s="49"/>
    </row>
    <row r="95" spans="2:19" x14ac:dyDescent="0.25">
      <c r="B95" s="49"/>
      <c r="C95" s="49"/>
      <c r="D95" s="49"/>
      <c r="E95" s="49"/>
      <c r="F95" s="49"/>
      <c r="G95" s="49"/>
      <c r="H95" s="49"/>
      <c r="I95" s="84"/>
      <c r="J95" s="84"/>
      <c r="K95" s="84"/>
      <c r="L95" s="84"/>
      <c r="M95" s="84"/>
      <c r="N95" s="84"/>
      <c r="O95" s="84"/>
      <c r="P95" s="49"/>
      <c r="Q95" s="49"/>
      <c r="R95" s="49"/>
      <c r="S95" s="49"/>
    </row>
    <row r="96" spans="2:19" x14ac:dyDescent="0.25">
      <c r="B96" s="49"/>
      <c r="C96" s="49"/>
      <c r="D96" s="49"/>
      <c r="E96" s="49"/>
      <c r="F96" s="49"/>
      <c r="G96" s="49"/>
      <c r="H96" s="49"/>
      <c r="I96" s="84"/>
      <c r="J96" s="84"/>
      <c r="K96" s="84"/>
      <c r="L96" s="84"/>
      <c r="M96" s="84"/>
      <c r="N96" s="84"/>
      <c r="O96" s="84"/>
      <c r="P96" s="49"/>
      <c r="Q96" s="49"/>
      <c r="R96" s="49"/>
      <c r="S96" s="49"/>
    </row>
    <row r="97" spans="2:19" x14ac:dyDescent="0.25">
      <c r="B97" s="49"/>
      <c r="C97" s="49"/>
      <c r="D97" s="49"/>
      <c r="E97" s="49"/>
      <c r="F97" s="49"/>
      <c r="G97" s="49"/>
      <c r="H97" s="49"/>
      <c r="I97" s="84"/>
      <c r="J97" s="84"/>
      <c r="K97" s="84"/>
      <c r="L97" s="84"/>
      <c r="M97" s="84"/>
      <c r="N97" s="84"/>
      <c r="O97" s="84"/>
      <c r="P97" s="49"/>
      <c r="Q97" s="49"/>
      <c r="R97" s="49"/>
      <c r="S97" s="49"/>
    </row>
    <row r="98" spans="2:19" x14ac:dyDescent="0.25">
      <c r="B98" s="49"/>
      <c r="C98" s="49"/>
      <c r="D98" s="49"/>
      <c r="E98" s="49"/>
      <c r="F98" s="49"/>
      <c r="G98" s="49"/>
      <c r="H98" s="49"/>
      <c r="I98" s="84"/>
      <c r="J98" s="84"/>
      <c r="K98" s="84"/>
      <c r="L98" s="84"/>
      <c r="M98" s="84"/>
      <c r="N98" s="84"/>
      <c r="O98" s="84"/>
      <c r="P98" s="49"/>
      <c r="Q98" s="49"/>
      <c r="R98" s="49"/>
      <c r="S98" s="49"/>
    </row>
    <row r="99" spans="2:19" x14ac:dyDescent="0.25">
      <c r="B99" s="49"/>
      <c r="C99" s="49"/>
      <c r="D99" s="49"/>
      <c r="E99" s="49"/>
      <c r="F99" s="49"/>
      <c r="G99" s="49"/>
      <c r="H99" s="49"/>
      <c r="I99" s="84"/>
      <c r="J99" s="84"/>
      <c r="K99" s="84"/>
      <c r="L99" s="84"/>
      <c r="M99" s="84"/>
      <c r="N99" s="84"/>
      <c r="O99" s="84"/>
      <c r="P99" s="49"/>
      <c r="Q99" s="49"/>
      <c r="R99" s="49"/>
      <c r="S99" s="49"/>
    </row>
    <row r="100" spans="2:19" x14ac:dyDescent="0.25">
      <c r="B100" s="49"/>
      <c r="C100" s="49"/>
      <c r="D100" s="49"/>
      <c r="E100" s="49"/>
      <c r="F100" s="49"/>
      <c r="G100" s="49"/>
      <c r="H100" s="49"/>
      <c r="I100" s="84"/>
      <c r="J100" s="84"/>
      <c r="K100" s="84"/>
      <c r="L100" s="84"/>
      <c r="M100" s="84"/>
      <c r="N100" s="84"/>
      <c r="O100" s="84"/>
      <c r="P100" s="49"/>
      <c r="Q100" s="49"/>
      <c r="R100" s="49"/>
      <c r="S100" s="49"/>
    </row>
    <row r="101" spans="2:19" x14ac:dyDescent="0.25">
      <c r="B101" s="49"/>
      <c r="C101" s="49"/>
      <c r="D101" s="49"/>
      <c r="E101" s="49"/>
      <c r="F101" s="49"/>
      <c r="G101" s="49"/>
      <c r="H101" s="49"/>
      <c r="I101" s="84"/>
      <c r="J101" s="84"/>
      <c r="K101" s="84"/>
      <c r="L101" s="84"/>
      <c r="M101" s="84"/>
      <c r="N101" s="84"/>
      <c r="O101" s="84"/>
      <c r="P101" s="49"/>
      <c r="Q101" s="49"/>
      <c r="R101" s="49"/>
      <c r="S101" s="49"/>
    </row>
    <row r="102" spans="2:19" x14ac:dyDescent="0.25">
      <c r="B102" s="49"/>
      <c r="C102" s="49"/>
      <c r="D102" s="49"/>
      <c r="E102" s="49"/>
      <c r="F102" s="49"/>
      <c r="G102" s="49"/>
      <c r="H102" s="49"/>
      <c r="I102" s="84"/>
      <c r="J102" s="84"/>
      <c r="K102" s="84"/>
      <c r="L102" s="84"/>
      <c r="M102" s="84"/>
      <c r="N102" s="84"/>
      <c r="O102" s="84"/>
      <c r="P102" s="49"/>
      <c r="Q102" s="49"/>
      <c r="R102" s="49"/>
      <c r="S102" s="49"/>
    </row>
    <row r="103" spans="2:19" x14ac:dyDescent="0.25">
      <c r="B103" s="49"/>
      <c r="C103" s="49"/>
      <c r="D103" s="49"/>
      <c r="E103" s="49"/>
      <c r="F103" s="49"/>
      <c r="G103" s="49"/>
      <c r="H103" s="49"/>
      <c r="I103" s="84"/>
      <c r="J103" s="84"/>
      <c r="K103" s="84"/>
      <c r="L103" s="84"/>
      <c r="M103" s="84"/>
      <c r="N103" s="84"/>
      <c r="O103" s="84"/>
      <c r="P103" s="49"/>
      <c r="Q103" s="49"/>
      <c r="R103" s="49"/>
      <c r="S103" s="49"/>
    </row>
    <row r="104" spans="2:19" x14ac:dyDescent="0.25">
      <c r="B104" s="49"/>
      <c r="C104" s="49"/>
      <c r="D104" s="49"/>
      <c r="E104" s="49"/>
      <c r="F104" s="49"/>
      <c r="G104" s="49"/>
      <c r="H104" s="49"/>
      <c r="I104" s="84"/>
      <c r="J104" s="84"/>
      <c r="K104" s="84"/>
      <c r="L104" s="84"/>
      <c r="M104" s="84"/>
      <c r="N104" s="84"/>
      <c r="O104" s="84"/>
      <c r="P104" s="49"/>
      <c r="Q104" s="49"/>
      <c r="R104" s="49"/>
      <c r="S104" s="49"/>
    </row>
    <row r="105" spans="2:19" x14ac:dyDescent="0.25">
      <c r="B105" s="49"/>
      <c r="C105" s="49"/>
      <c r="D105" s="49"/>
      <c r="E105" s="49"/>
      <c r="F105" s="49"/>
      <c r="G105" s="49"/>
      <c r="H105" s="49"/>
      <c r="I105" s="84"/>
      <c r="J105" s="84"/>
      <c r="K105" s="84"/>
      <c r="L105" s="84"/>
      <c r="M105" s="84"/>
      <c r="N105" s="84"/>
      <c r="O105" s="84"/>
      <c r="P105" s="49"/>
      <c r="Q105" s="49"/>
      <c r="R105" s="49"/>
      <c r="S105" s="49"/>
    </row>
    <row r="106" spans="2:19" x14ac:dyDescent="0.25">
      <c r="B106" s="49"/>
      <c r="C106" s="49"/>
      <c r="D106" s="49"/>
      <c r="E106" s="49"/>
      <c r="F106" s="49"/>
      <c r="G106" s="49"/>
      <c r="H106" s="49"/>
      <c r="I106" s="84"/>
      <c r="J106" s="84"/>
      <c r="K106" s="84"/>
      <c r="L106" s="84"/>
      <c r="M106" s="84"/>
      <c r="N106" s="84"/>
      <c r="O106" s="84"/>
      <c r="P106" s="49"/>
      <c r="Q106" s="49"/>
      <c r="R106" s="49"/>
      <c r="S106" s="49"/>
    </row>
    <row r="107" spans="2:19" x14ac:dyDescent="0.25">
      <c r="B107" s="49"/>
      <c r="C107" s="49"/>
      <c r="D107" s="49"/>
      <c r="E107" s="49"/>
      <c r="F107" s="49"/>
      <c r="G107" s="49"/>
      <c r="H107" s="49"/>
      <c r="I107" s="84"/>
      <c r="J107" s="84"/>
      <c r="K107" s="84"/>
      <c r="L107" s="84"/>
      <c r="M107" s="84"/>
      <c r="N107" s="84"/>
      <c r="O107" s="84"/>
      <c r="P107" s="49"/>
      <c r="Q107" s="49"/>
      <c r="R107" s="49"/>
      <c r="S107" s="49"/>
    </row>
    <row r="108" spans="2:19" x14ac:dyDescent="0.25">
      <c r="B108" s="49"/>
      <c r="C108" s="49"/>
      <c r="D108" s="49"/>
      <c r="E108" s="49"/>
      <c r="F108" s="49"/>
      <c r="G108" s="49"/>
      <c r="H108" s="49"/>
      <c r="I108" s="84"/>
      <c r="J108" s="84"/>
      <c r="K108" s="84"/>
      <c r="L108" s="84"/>
      <c r="M108" s="84"/>
      <c r="N108" s="84"/>
      <c r="O108" s="84"/>
      <c r="P108" s="49"/>
      <c r="Q108" s="49"/>
      <c r="R108" s="49"/>
      <c r="S108" s="49"/>
    </row>
    <row r="109" spans="2:19" x14ac:dyDescent="0.25">
      <c r="B109" s="49"/>
      <c r="C109" s="49"/>
      <c r="D109" s="49"/>
      <c r="E109" s="49"/>
      <c r="F109" s="49"/>
      <c r="G109" s="49"/>
      <c r="H109" s="49"/>
      <c r="I109" s="84"/>
      <c r="J109" s="84"/>
      <c r="K109" s="84"/>
      <c r="L109" s="84"/>
      <c r="M109" s="84"/>
      <c r="N109" s="84"/>
      <c r="O109" s="84"/>
      <c r="P109" s="49"/>
      <c r="Q109" s="49"/>
      <c r="R109" s="49"/>
      <c r="S109" s="49"/>
    </row>
    <row r="110" spans="2:19" x14ac:dyDescent="0.25">
      <c r="B110" s="49"/>
      <c r="C110" s="49"/>
      <c r="D110" s="49"/>
      <c r="E110" s="49"/>
      <c r="F110" s="49"/>
      <c r="G110" s="49"/>
      <c r="H110" s="49"/>
      <c r="I110" s="84"/>
      <c r="J110" s="84"/>
      <c r="K110" s="84"/>
      <c r="L110" s="84"/>
      <c r="M110" s="84"/>
      <c r="N110" s="84"/>
      <c r="O110" s="84"/>
      <c r="P110" s="49"/>
      <c r="Q110" s="49"/>
      <c r="R110" s="49"/>
      <c r="S110" s="49"/>
    </row>
    <row r="111" spans="2:19" x14ac:dyDescent="0.25">
      <c r="B111" s="49"/>
      <c r="C111" s="49"/>
      <c r="D111" s="49"/>
      <c r="E111" s="49"/>
      <c r="F111" s="49"/>
      <c r="G111" s="49"/>
      <c r="H111" s="49"/>
      <c r="I111" s="84"/>
      <c r="J111" s="84"/>
      <c r="K111" s="84"/>
      <c r="L111" s="84"/>
      <c r="M111" s="84"/>
      <c r="N111" s="84"/>
      <c r="O111" s="84"/>
      <c r="P111" s="49"/>
      <c r="Q111" s="49"/>
      <c r="R111" s="49"/>
      <c r="S111" s="49"/>
    </row>
    <row r="112" spans="2:19" x14ac:dyDescent="0.25">
      <c r="B112" s="49"/>
      <c r="C112" s="49"/>
      <c r="D112" s="49"/>
      <c r="E112" s="49"/>
      <c r="F112" s="49"/>
      <c r="G112" s="49"/>
      <c r="H112" s="49"/>
      <c r="I112" s="84"/>
      <c r="J112" s="84"/>
      <c r="K112" s="84"/>
      <c r="L112" s="84"/>
      <c r="M112" s="84"/>
      <c r="N112" s="84"/>
      <c r="O112" s="84"/>
      <c r="P112" s="49"/>
      <c r="Q112" s="49"/>
      <c r="R112" s="49"/>
      <c r="S112" s="49"/>
    </row>
    <row r="113" spans="2:19" x14ac:dyDescent="0.25">
      <c r="B113" s="49"/>
      <c r="C113" s="49"/>
      <c r="D113" s="49"/>
      <c r="E113" s="49"/>
      <c r="F113" s="49"/>
      <c r="G113" s="49"/>
      <c r="H113" s="49"/>
      <c r="I113" s="84"/>
      <c r="J113" s="84"/>
      <c r="K113" s="84"/>
      <c r="L113" s="84"/>
      <c r="M113" s="84"/>
      <c r="N113" s="84"/>
      <c r="O113" s="84"/>
      <c r="P113" s="49"/>
      <c r="Q113" s="49"/>
      <c r="R113" s="49"/>
      <c r="S113" s="49"/>
    </row>
    <row r="114" spans="2:19" x14ac:dyDescent="0.25">
      <c r="B114" s="49"/>
      <c r="C114" s="49"/>
      <c r="D114" s="49"/>
      <c r="E114" s="49"/>
      <c r="F114" s="49"/>
      <c r="G114" s="49"/>
      <c r="H114" s="49"/>
      <c r="I114" s="84"/>
      <c r="J114" s="84"/>
      <c r="K114" s="84"/>
      <c r="L114" s="84"/>
      <c r="M114" s="84"/>
      <c r="N114" s="84"/>
      <c r="O114" s="84"/>
      <c r="P114" s="49"/>
      <c r="Q114" s="49"/>
      <c r="R114" s="49"/>
      <c r="S114" s="49"/>
    </row>
    <row r="115" spans="2:19" x14ac:dyDescent="0.25">
      <c r="B115" s="49"/>
      <c r="C115" s="49"/>
      <c r="D115" s="49"/>
      <c r="E115" s="49"/>
      <c r="F115" s="49"/>
      <c r="G115" s="49"/>
      <c r="H115" s="49"/>
      <c r="I115" s="84"/>
      <c r="J115" s="84"/>
      <c r="K115" s="84"/>
      <c r="L115" s="84"/>
      <c r="M115" s="84"/>
      <c r="N115" s="84"/>
      <c r="O115" s="84"/>
      <c r="P115" s="49"/>
      <c r="Q115" s="49"/>
      <c r="R115" s="49"/>
      <c r="S115" s="49"/>
    </row>
    <row r="116" spans="2:19" x14ac:dyDescent="0.25">
      <c r="B116" s="49"/>
      <c r="C116" s="49"/>
      <c r="D116" s="49"/>
      <c r="E116" s="49"/>
      <c r="F116" s="49"/>
      <c r="G116" s="49"/>
      <c r="H116" s="49"/>
      <c r="I116" s="84"/>
      <c r="J116" s="84"/>
      <c r="K116" s="84"/>
      <c r="L116" s="84"/>
      <c r="M116" s="84"/>
      <c r="N116" s="84"/>
      <c r="O116" s="84"/>
      <c r="P116" s="49"/>
      <c r="Q116" s="49"/>
      <c r="R116" s="49"/>
      <c r="S116" s="49"/>
    </row>
    <row r="117" spans="2:19" x14ac:dyDescent="0.25">
      <c r="B117" s="49"/>
      <c r="C117" s="49"/>
      <c r="D117" s="49"/>
      <c r="E117" s="49"/>
      <c r="F117" s="49"/>
      <c r="G117" s="49"/>
      <c r="H117" s="49"/>
      <c r="I117" s="84"/>
      <c r="J117" s="84"/>
      <c r="K117" s="84"/>
      <c r="L117" s="84"/>
      <c r="M117" s="84"/>
      <c r="N117" s="84"/>
      <c r="O117" s="84"/>
      <c r="P117" s="49"/>
      <c r="Q117" s="49"/>
      <c r="R117" s="49"/>
      <c r="S117" s="49"/>
    </row>
    <row r="118" spans="2:19" x14ac:dyDescent="0.25">
      <c r="B118" s="49"/>
      <c r="C118" s="49"/>
      <c r="D118" s="49"/>
      <c r="E118" s="49"/>
      <c r="F118" s="49"/>
      <c r="G118" s="49"/>
      <c r="H118" s="49"/>
      <c r="I118" s="84"/>
      <c r="J118" s="84"/>
      <c r="K118" s="84"/>
      <c r="L118" s="84"/>
      <c r="M118" s="84"/>
      <c r="N118" s="84"/>
      <c r="O118" s="84"/>
      <c r="P118" s="49"/>
      <c r="Q118" s="49"/>
      <c r="R118" s="49"/>
      <c r="S118" s="49"/>
    </row>
    <row r="119" spans="2:19" x14ac:dyDescent="0.25">
      <c r="B119" s="49"/>
      <c r="C119" s="49"/>
      <c r="D119" s="49"/>
      <c r="E119" s="49"/>
      <c r="F119" s="49"/>
      <c r="G119" s="49"/>
      <c r="H119" s="49"/>
      <c r="I119" s="84"/>
      <c r="J119" s="84"/>
      <c r="K119" s="84"/>
      <c r="L119" s="84"/>
      <c r="M119" s="84"/>
      <c r="N119" s="84"/>
      <c r="O119" s="84"/>
      <c r="P119" s="49"/>
      <c r="Q119" s="49"/>
      <c r="R119" s="49"/>
      <c r="S119" s="49"/>
    </row>
    <row r="120" spans="2:19" x14ac:dyDescent="0.25">
      <c r="B120" s="49"/>
      <c r="C120" s="49"/>
      <c r="D120" s="49"/>
      <c r="E120" s="49"/>
      <c r="F120" s="49"/>
      <c r="G120" s="49"/>
      <c r="H120" s="49"/>
      <c r="I120" s="84"/>
      <c r="J120" s="84"/>
      <c r="K120" s="84"/>
      <c r="L120" s="84"/>
      <c r="M120" s="84"/>
      <c r="N120" s="84"/>
      <c r="O120" s="84"/>
      <c r="P120" s="49"/>
      <c r="Q120" s="49"/>
      <c r="R120" s="49"/>
      <c r="S120" s="49"/>
    </row>
    <row r="121" spans="2:19" x14ac:dyDescent="0.25">
      <c r="B121" s="49"/>
      <c r="C121" s="49"/>
      <c r="D121" s="49"/>
      <c r="E121" s="49"/>
      <c r="F121" s="49"/>
      <c r="G121" s="49"/>
      <c r="H121" s="49"/>
      <c r="I121" s="84"/>
      <c r="J121" s="84"/>
      <c r="K121" s="84"/>
      <c r="L121" s="84"/>
      <c r="M121" s="84"/>
      <c r="N121" s="84"/>
      <c r="O121" s="84"/>
      <c r="P121" s="49"/>
      <c r="Q121" s="49"/>
      <c r="R121" s="49"/>
      <c r="S121" s="49"/>
    </row>
    <row r="122" spans="2:19" x14ac:dyDescent="0.25">
      <c r="B122" s="49"/>
      <c r="C122" s="49"/>
      <c r="D122" s="49"/>
      <c r="E122" s="49"/>
      <c r="F122" s="49"/>
      <c r="G122" s="49"/>
      <c r="H122" s="49"/>
      <c r="I122" s="84"/>
      <c r="J122" s="84"/>
      <c r="K122" s="84"/>
      <c r="L122" s="84"/>
      <c r="M122" s="84"/>
      <c r="N122" s="84"/>
      <c r="O122" s="84"/>
      <c r="P122" s="49"/>
      <c r="Q122" s="49"/>
      <c r="R122" s="49"/>
      <c r="S122" s="49"/>
    </row>
    <row r="123" spans="2:19" x14ac:dyDescent="0.25">
      <c r="B123" s="49"/>
      <c r="C123" s="49"/>
      <c r="D123" s="49"/>
      <c r="E123" s="49"/>
      <c r="F123" s="49"/>
      <c r="G123" s="49"/>
      <c r="H123" s="49"/>
      <c r="I123" s="84"/>
      <c r="J123" s="84"/>
      <c r="K123" s="84"/>
      <c r="L123" s="84"/>
      <c r="M123" s="84"/>
      <c r="N123" s="84"/>
      <c r="O123" s="84"/>
      <c r="P123" s="49"/>
      <c r="Q123" s="49"/>
      <c r="R123" s="49"/>
      <c r="S123" s="49"/>
    </row>
    <row r="124" spans="2:19" x14ac:dyDescent="0.25">
      <c r="B124" s="49"/>
      <c r="C124" s="49"/>
      <c r="D124" s="49"/>
      <c r="E124" s="49"/>
      <c r="F124" s="49"/>
      <c r="G124" s="49"/>
      <c r="H124" s="49"/>
      <c r="I124" s="84"/>
      <c r="J124" s="84"/>
      <c r="K124" s="84"/>
      <c r="L124" s="84"/>
      <c r="M124" s="84"/>
      <c r="N124" s="84"/>
      <c r="O124" s="84"/>
      <c r="P124" s="49"/>
      <c r="Q124" s="49"/>
      <c r="R124" s="49"/>
      <c r="S124" s="49"/>
    </row>
    <row r="125" spans="2:19" x14ac:dyDescent="0.25">
      <c r="B125" s="49"/>
      <c r="C125" s="49"/>
      <c r="D125" s="49"/>
      <c r="E125" s="49"/>
      <c r="F125" s="49"/>
      <c r="G125" s="49"/>
      <c r="H125" s="49"/>
      <c r="I125" s="84"/>
      <c r="J125" s="84"/>
      <c r="K125" s="84"/>
      <c r="L125" s="84"/>
      <c r="M125" s="84"/>
      <c r="N125" s="84"/>
      <c r="O125" s="84"/>
      <c r="P125" s="49"/>
      <c r="Q125" s="49"/>
      <c r="R125" s="49"/>
      <c r="S125" s="49"/>
    </row>
    <row r="126" spans="2:19" x14ac:dyDescent="0.25">
      <c r="B126" s="49"/>
      <c r="C126" s="49"/>
      <c r="D126" s="49"/>
      <c r="E126" s="49"/>
      <c r="F126" s="49"/>
      <c r="G126" s="49"/>
      <c r="H126" s="49"/>
      <c r="I126" s="84"/>
      <c r="J126" s="84"/>
      <c r="K126" s="84"/>
      <c r="L126" s="84"/>
      <c r="M126" s="84"/>
      <c r="N126" s="84"/>
      <c r="O126" s="84"/>
      <c r="P126" s="49"/>
      <c r="Q126" s="49"/>
      <c r="R126" s="49"/>
      <c r="S126" s="49"/>
    </row>
    <row r="127" spans="2:19" x14ac:dyDescent="0.25">
      <c r="B127" s="49"/>
      <c r="C127" s="49"/>
      <c r="D127" s="49"/>
      <c r="E127" s="49"/>
      <c r="F127" s="49"/>
      <c r="G127" s="49"/>
      <c r="H127" s="49"/>
      <c r="I127" s="84"/>
      <c r="J127" s="84"/>
      <c r="K127" s="84"/>
      <c r="L127" s="84"/>
      <c r="M127" s="84"/>
      <c r="N127" s="84"/>
      <c r="O127" s="84"/>
      <c r="P127" s="49"/>
      <c r="Q127" s="49"/>
      <c r="R127" s="49"/>
      <c r="S127" s="49"/>
    </row>
    <row r="128" spans="2:19" x14ac:dyDescent="0.25">
      <c r="B128" s="49"/>
      <c r="C128" s="49"/>
      <c r="D128" s="49"/>
      <c r="E128" s="49"/>
      <c r="F128" s="49"/>
      <c r="G128" s="49"/>
      <c r="H128" s="49"/>
      <c r="I128" s="84"/>
      <c r="J128" s="84"/>
      <c r="K128" s="84"/>
      <c r="L128" s="84"/>
      <c r="M128" s="84"/>
      <c r="N128" s="84"/>
      <c r="O128" s="84"/>
      <c r="P128" s="49"/>
      <c r="Q128" s="49"/>
      <c r="R128" s="49"/>
      <c r="S128" s="49"/>
    </row>
    <row r="129" spans="2:19" x14ac:dyDescent="0.25">
      <c r="B129" s="49"/>
      <c r="C129" s="49"/>
      <c r="D129" s="49"/>
      <c r="E129" s="49"/>
      <c r="F129" s="49"/>
      <c r="G129" s="49"/>
      <c r="H129" s="49"/>
      <c r="I129" s="51"/>
      <c r="J129" s="51"/>
      <c r="K129" s="51"/>
      <c r="L129" s="51"/>
      <c r="M129" s="51"/>
      <c r="N129" s="51"/>
      <c r="O129" s="49"/>
      <c r="P129" s="49"/>
      <c r="Q129" s="49"/>
      <c r="R129" s="49"/>
      <c r="S129" s="49"/>
    </row>
    <row r="130" spans="2:19" x14ac:dyDescent="0.25">
      <c r="B130" s="49"/>
      <c r="C130" s="49"/>
      <c r="D130" s="49"/>
      <c r="E130" s="49"/>
      <c r="F130" s="49"/>
      <c r="G130" s="49"/>
      <c r="H130" s="49"/>
      <c r="I130" s="51"/>
      <c r="J130" s="51"/>
      <c r="K130" s="51"/>
      <c r="L130" s="51"/>
      <c r="M130" s="51"/>
      <c r="N130" s="51"/>
      <c r="O130" s="49"/>
      <c r="P130" s="49"/>
      <c r="Q130" s="49"/>
      <c r="R130" s="49"/>
      <c r="S130" s="49"/>
    </row>
    <row r="131" spans="2:19" x14ac:dyDescent="0.25">
      <c r="B131" s="49"/>
      <c r="C131" s="49"/>
      <c r="D131" s="49"/>
      <c r="E131" s="49"/>
      <c r="F131" s="49"/>
      <c r="G131" s="49"/>
      <c r="H131" s="49"/>
      <c r="I131" s="51"/>
      <c r="J131" s="51"/>
      <c r="K131" s="51"/>
      <c r="L131" s="51"/>
      <c r="M131" s="51"/>
      <c r="N131" s="51"/>
      <c r="O131" s="49"/>
      <c r="P131" s="49"/>
      <c r="Q131" s="49"/>
      <c r="R131" s="49"/>
      <c r="S131" s="49"/>
    </row>
    <row r="132" spans="2:19" x14ac:dyDescent="0.25">
      <c r="B132" s="49"/>
      <c r="C132" s="49"/>
      <c r="D132" s="49"/>
      <c r="E132" s="49"/>
      <c r="F132" s="49"/>
      <c r="G132" s="49"/>
      <c r="H132" s="49"/>
      <c r="I132" s="51"/>
      <c r="J132" s="51"/>
      <c r="K132" s="51"/>
      <c r="L132" s="51"/>
      <c r="M132" s="51"/>
      <c r="N132" s="51"/>
      <c r="O132" s="49"/>
      <c r="P132" s="49"/>
      <c r="Q132" s="49"/>
      <c r="R132" s="49"/>
      <c r="S132" s="49"/>
    </row>
    <row r="133" spans="2:19" x14ac:dyDescent="0.25">
      <c r="B133" s="49"/>
      <c r="C133" s="49"/>
      <c r="D133" s="49"/>
      <c r="E133" s="49"/>
      <c r="F133" s="49"/>
      <c r="G133" s="49"/>
      <c r="H133" s="49"/>
      <c r="I133" s="51"/>
      <c r="J133" s="51"/>
      <c r="K133" s="51"/>
      <c r="L133" s="51"/>
      <c r="M133" s="51"/>
      <c r="N133" s="51"/>
      <c r="O133" s="49"/>
      <c r="P133" s="49"/>
      <c r="Q133" s="49"/>
      <c r="R133" s="49"/>
      <c r="S133" s="49"/>
    </row>
    <row r="134" spans="2:19" x14ac:dyDescent="0.25">
      <c r="B134" s="49"/>
      <c r="C134" s="49"/>
      <c r="D134" s="49"/>
      <c r="E134" s="49"/>
      <c r="F134" s="49"/>
      <c r="G134" s="49"/>
      <c r="H134" s="49"/>
      <c r="I134" s="51"/>
      <c r="J134" s="51"/>
      <c r="K134" s="51"/>
      <c r="L134" s="51"/>
      <c r="M134" s="51"/>
      <c r="N134" s="51"/>
      <c r="O134" s="49"/>
      <c r="P134" s="49"/>
      <c r="Q134" s="49"/>
      <c r="R134" s="49"/>
      <c r="S134" s="49"/>
    </row>
    <row r="135" spans="2:19" x14ac:dyDescent="0.25">
      <c r="B135" s="49"/>
      <c r="C135" s="49"/>
      <c r="D135" s="49"/>
      <c r="E135" s="49"/>
      <c r="F135" s="49"/>
      <c r="G135" s="49"/>
      <c r="H135" s="49"/>
      <c r="I135" s="51"/>
      <c r="J135" s="51"/>
      <c r="K135" s="51"/>
      <c r="L135" s="51"/>
      <c r="M135" s="51"/>
      <c r="N135" s="51"/>
      <c r="O135" s="49"/>
      <c r="P135" s="49"/>
      <c r="Q135" s="49"/>
      <c r="R135" s="49"/>
      <c r="S135" s="49"/>
    </row>
    <row r="136" spans="2:19" x14ac:dyDescent="0.25">
      <c r="B136" s="49"/>
      <c r="C136" s="49"/>
      <c r="D136" s="49"/>
      <c r="E136" s="49"/>
      <c r="F136" s="49"/>
      <c r="G136" s="49"/>
      <c r="H136" s="49"/>
      <c r="I136" s="51"/>
      <c r="J136" s="51"/>
      <c r="K136" s="51"/>
      <c r="L136" s="51"/>
      <c r="M136" s="51"/>
      <c r="N136" s="51"/>
      <c r="O136" s="49"/>
      <c r="P136" s="49"/>
      <c r="Q136" s="49"/>
      <c r="R136" s="49"/>
      <c r="S136" s="49"/>
    </row>
    <row r="137" spans="2:19" x14ac:dyDescent="0.25">
      <c r="B137" s="49"/>
      <c r="C137" s="49"/>
      <c r="D137" s="49"/>
      <c r="E137" s="49"/>
      <c r="F137" s="49"/>
      <c r="G137" s="49"/>
      <c r="H137" s="49"/>
      <c r="I137" s="51"/>
      <c r="J137" s="51"/>
      <c r="K137" s="51"/>
      <c r="L137" s="51"/>
      <c r="M137" s="51"/>
      <c r="N137" s="51"/>
      <c r="O137" s="49"/>
      <c r="P137" s="49"/>
      <c r="Q137" s="49"/>
      <c r="R137" s="49"/>
      <c r="S137" s="49"/>
    </row>
    <row r="138" spans="2:19" x14ac:dyDescent="0.25">
      <c r="B138" s="49"/>
      <c r="C138" s="49"/>
      <c r="D138" s="49"/>
      <c r="E138" s="49"/>
      <c r="F138" s="49"/>
      <c r="G138" s="49"/>
      <c r="H138" s="49"/>
      <c r="I138" s="51"/>
      <c r="J138" s="51"/>
      <c r="K138" s="51"/>
      <c r="L138" s="51"/>
      <c r="M138" s="51"/>
      <c r="N138" s="51"/>
      <c r="O138" s="49"/>
      <c r="P138" s="49"/>
      <c r="Q138" s="49"/>
      <c r="R138" s="49"/>
      <c r="S138" s="49"/>
    </row>
    <row r="139" spans="2:19" x14ac:dyDescent="0.25">
      <c r="B139" s="49"/>
      <c r="C139" s="49"/>
      <c r="D139" s="49"/>
      <c r="E139" s="49"/>
      <c r="F139" s="49"/>
      <c r="G139" s="49"/>
      <c r="H139" s="49"/>
      <c r="I139" s="51"/>
      <c r="J139" s="51"/>
      <c r="K139" s="51"/>
      <c r="L139" s="51"/>
      <c r="M139" s="51"/>
      <c r="N139" s="51"/>
      <c r="O139" s="49"/>
      <c r="P139" s="49"/>
      <c r="Q139" s="49"/>
      <c r="R139" s="49"/>
      <c r="S139" s="49"/>
    </row>
    <row r="140" spans="2:19" x14ac:dyDescent="0.25">
      <c r="B140" s="49"/>
      <c r="C140" s="49"/>
      <c r="D140" s="49"/>
      <c r="E140" s="49"/>
      <c r="F140" s="49"/>
      <c r="G140" s="49"/>
      <c r="H140" s="49"/>
      <c r="I140" s="51"/>
      <c r="J140" s="51"/>
      <c r="K140" s="51"/>
      <c r="L140" s="51"/>
      <c r="M140" s="51"/>
      <c r="N140" s="51"/>
      <c r="O140" s="49"/>
      <c r="P140" s="49"/>
      <c r="Q140" s="49"/>
      <c r="R140" s="49"/>
      <c r="S140" s="49"/>
    </row>
    <row r="141" spans="2:19" x14ac:dyDescent="0.25">
      <c r="B141" s="49"/>
      <c r="C141" s="49"/>
      <c r="D141" s="49"/>
      <c r="E141" s="49"/>
      <c r="F141" s="49"/>
      <c r="G141" s="49"/>
      <c r="H141" s="49"/>
      <c r="I141" s="51"/>
      <c r="J141" s="51"/>
      <c r="K141" s="51"/>
      <c r="L141" s="51"/>
      <c r="M141" s="51"/>
      <c r="N141" s="51"/>
      <c r="O141" s="49"/>
      <c r="P141" s="49"/>
      <c r="Q141" s="49"/>
      <c r="R141" s="49"/>
      <c r="S141" s="49"/>
    </row>
    <row r="142" spans="2:19" x14ac:dyDescent="0.25">
      <c r="B142" s="49"/>
      <c r="C142" s="49"/>
      <c r="D142" s="49"/>
      <c r="E142" s="49"/>
      <c r="F142" s="49"/>
      <c r="G142" s="49"/>
      <c r="H142" s="49"/>
      <c r="I142" s="51"/>
      <c r="J142" s="51"/>
      <c r="K142" s="51"/>
      <c r="L142" s="51"/>
      <c r="M142" s="51"/>
      <c r="N142" s="51"/>
      <c r="O142" s="49"/>
      <c r="P142" s="49"/>
      <c r="Q142" s="49"/>
      <c r="R142" s="49"/>
      <c r="S142" s="49"/>
    </row>
    <row r="143" spans="2:19" x14ac:dyDescent="0.25">
      <c r="B143" s="49"/>
      <c r="C143" s="49"/>
      <c r="D143" s="49"/>
      <c r="E143" s="49"/>
      <c r="F143" s="49"/>
      <c r="G143" s="49"/>
      <c r="H143" s="49"/>
      <c r="I143" s="51"/>
      <c r="J143" s="51"/>
      <c r="K143" s="51"/>
      <c r="L143" s="51"/>
      <c r="M143" s="51"/>
      <c r="N143" s="51"/>
      <c r="O143" s="49"/>
      <c r="P143" s="49"/>
      <c r="Q143" s="49"/>
      <c r="R143" s="49"/>
      <c r="S143" s="49"/>
    </row>
    <row r="144" spans="2:19" x14ac:dyDescent="0.25">
      <c r="B144" s="49"/>
      <c r="C144" s="49"/>
      <c r="D144" s="49"/>
      <c r="E144" s="49"/>
      <c r="F144" s="49"/>
      <c r="G144" s="49"/>
      <c r="H144" s="49"/>
      <c r="I144" s="51"/>
      <c r="J144" s="51"/>
      <c r="K144" s="51"/>
      <c r="L144" s="51"/>
      <c r="M144" s="51"/>
      <c r="N144" s="51"/>
      <c r="O144" s="49"/>
      <c r="P144" s="49"/>
      <c r="Q144" s="49"/>
      <c r="R144" s="49"/>
      <c r="S144" s="49"/>
    </row>
    <row r="145" spans="2:19" x14ac:dyDescent="0.25">
      <c r="B145" s="49"/>
      <c r="C145" s="49"/>
      <c r="D145" s="49"/>
      <c r="E145" s="49"/>
      <c r="F145" s="49"/>
      <c r="G145" s="49"/>
      <c r="H145" s="49"/>
      <c r="I145" s="51"/>
      <c r="J145" s="51"/>
      <c r="K145" s="51"/>
      <c r="L145" s="51"/>
      <c r="M145" s="51"/>
      <c r="N145" s="51"/>
      <c r="O145" s="49"/>
      <c r="P145" s="49"/>
      <c r="Q145" s="49"/>
      <c r="R145" s="49"/>
      <c r="S145" s="49"/>
    </row>
    <row r="146" spans="2:19" x14ac:dyDescent="0.25">
      <c r="B146" s="49"/>
      <c r="C146" s="49"/>
      <c r="D146" s="49"/>
      <c r="E146" s="49"/>
      <c r="F146" s="49"/>
      <c r="G146" s="49"/>
      <c r="H146" s="49"/>
      <c r="I146" s="51"/>
      <c r="J146" s="51"/>
      <c r="K146" s="51"/>
      <c r="L146" s="51"/>
      <c r="M146" s="51"/>
      <c r="N146" s="51"/>
      <c r="O146" s="49"/>
      <c r="P146" s="49"/>
      <c r="Q146" s="49"/>
      <c r="R146" s="49"/>
      <c r="S146" s="49"/>
    </row>
    <row r="147" spans="2:19" x14ac:dyDescent="0.25">
      <c r="B147" s="49"/>
      <c r="C147" s="49"/>
      <c r="D147" s="49"/>
      <c r="E147" s="49"/>
      <c r="F147" s="49"/>
      <c r="G147" s="49"/>
      <c r="H147" s="49"/>
      <c r="I147" s="51"/>
      <c r="J147" s="51"/>
      <c r="K147" s="51"/>
      <c r="L147" s="51"/>
      <c r="M147" s="51"/>
      <c r="N147" s="51"/>
      <c r="O147" s="49"/>
      <c r="P147" s="49"/>
      <c r="Q147" s="49"/>
      <c r="R147" s="49"/>
      <c r="S147" s="49"/>
    </row>
    <row r="148" spans="2:19" x14ac:dyDescent="0.25">
      <c r="B148" s="49"/>
      <c r="C148" s="49"/>
      <c r="D148" s="49"/>
      <c r="E148" s="49"/>
      <c r="F148" s="49"/>
      <c r="G148" s="49"/>
      <c r="H148" s="49"/>
      <c r="I148" s="51"/>
      <c r="J148" s="51"/>
      <c r="K148" s="51"/>
      <c r="L148" s="51"/>
      <c r="M148" s="51"/>
      <c r="N148" s="51"/>
      <c r="O148" s="49"/>
      <c r="P148" s="49"/>
      <c r="Q148" s="49"/>
      <c r="R148" s="49"/>
      <c r="S148" s="49"/>
    </row>
    <row r="149" spans="2:19" x14ac:dyDescent="0.25">
      <c r="B149" s="49"/>
      <c r="C149" s="49"/>
      <c r="D149" s="49"/>
      <c r="E149" s="49"/>
      <c r="F149" s="49"/>
      <c r="G149" s="49"/>
      <c r="H149" s="49"/>
      <c r="I149" s="51"/>
      <c r="J149" s="51"/>
      <c r="K149" s="51"/>
      <c r="L149" s="51"/>
      <c r="M149" s="51"/>
      <c r="N149" s="51"/>
      <c r="O149" s="49"/>
      <c r="P149" s="49"/>
      <c r="Q149" s="49"/>
      <c r="R149" s="49"/>
      <c r="S149" s="49"/>
    </row>
    <row r="150" spans="2:19" x14ac:dyDescent="0.25">
      <c r="B150" s="49"/>
      <c r="C150" s="49"/>
      <c r="D150" s="49"/>
      <c r="E150" s="49"/>
      <c r="F150" s="49"/>
      <c r="G150" s="49"/>
      <c r="H150" s="49"/>
      <c r="I150" s="51"/>
      <c r="J150" s="51"/>
      <c r="K150" s="51"/>
      <c r="L150" s="51"/>
      <c r="M150" s="51"/>
      <c r="N150" s="51"/>
      <c r="O150" s="49"/>
      <c r="P150" s="49"/>
      <c r="Q150" s="49"/>
      <c r="R150" s="49"/>
      <c r="S150" s="49"/>
    </row>
    <row r="151" spans="2:19" x14ac:dyDescent="0.25">
      <c r="B151" s="49"/>
      <c r="C151" s="49"/>
      <c r="D151" s="49"/>
      <c r="E151" s="49"/>
      <c r="F151" s="49"/>
      <c r="G151" s="49"/>
      <c r="H151" s="49"/>
      <c r="I151" s="51"/>
      <c r="J151" s="51"/>
      <c r="K151" s="51"/>
      <c r="L151" s="51"/>
      <c r="M151" s="51"/>
      <c r="N151" s="51"/>
      <c r="O151" s="49"/>
      <c r="P151" s="49"/>
      <c r="Q151" s="49"/>
      <c r="R151" s="49"/>
      <c r="S151" s="49"/>
    </row>
    <row r="152" spans="2:19" x14ac:dyDescent="0.25">
      <c r="B152" s="49"/>
      <c r="C152" s="49"/>
      <c r="D152" s="49"/>
      <c r="E152" s="49"/>
      <c r="F152" s="49"/>
      <c r="G152" s="49"/>
      <c r="H152" s="49"/>
      <c r="I152" s="51"/>
      <c r="J152" s="51"/>
      <c r="K152" s="51"/>
      <c r="L152" s="51"/>
      <c r="M152" s="51"/>
      <c r="N152" s="51"/>
      <c r="O152" s="49"/>
      <c r="P152" s="49"/>
      <c r="Q152" s="49"/>
      <c r="R152" s="49"/>
      <c r="S152" s="49"/>
    </row>
    <row r="153" spans="2:19" x14ac:dyDescent="0.25">
      <c r="B153" s="49"/>
      <c r="C153" s="49"/>
      <c r="D153" s="49"/>
      <c r="E153" s="49"/>
      <c r="F153" s="49"/>
      <c r="G153" s="49"/>
      <c r="H153" s="49"/>
      <c r="I153" s="51"/>
      <c r="J153" s="51"/>
      <c r="K153" s="51"/>
      <c r="L153" s="51"/>
      <c r="M153" s="51"/>
      <c r="N153" s="51"/>
      <c r="O153" s="49"/>
      <c r="P153" s="49"/>
      <c r="Q153" s="49"/>
      <c r="R153" s="49"/>
      <c r="S153" s="49"/>
    </row>
    <row r="154" spans="2:19" x14ac:dyDescent="0.25">
      <c r="B154" s="49"/>
      <c r="C154" s="49"/>
      <c r="D154" s="49"/>
      <c r="E154" s="49"/>
      <c r="F154" s="49"/>
      <c r="G154" s="49"/>
      <c r="H154" s="49"/>
      <c r="I154" s="51"/>
      <c r="J154" s="51"/>
      <c r="K154" s="51"/>
      <c r="L154" s="51"/>
      <c r="M154" s="51"/>
      <c r="N154" s="51"/>
      <c r="O154" s="49"/>
      <c r="P154" s="49"/>
      <c r="Q154" s="49"/>
      <c r="R154" s="49"/>
      <c r="S154" s="49"/>
    </row>
    <row r="155" spans="2:19" x14ac:dyDescent="0.25">
      <c r="B155" s="49"/>
      <c r="C155" s="49"/>
      <c r="D155" s="49"/>
      <c r="E155" s="49"/>
      <c r="F155" s="49"/>
      <c r="G155" s="49"/>
      <c r="H155" s="49"/>
      <c r="I155" s="51"/>
      <c r="J155" s="51"/>
      <c r="K155" s="51"/>
      <c r="L155" s="51"/>
      <c r="M155" s="51"/>
      <c r="N155" s="51"/>
      <c r="O155" s="49"/>
      <c r="P155" s="49"/>
      <c r="Q155" s="49"/>
      <c r="R155" s="49"/>
      <c r="S155" s="49"/>
    </row>
    <row r="156" spans="2:19" x14ac:dyDescent="0.25">
      <c r="B156" s="49"/>
      <c r="C156" s="49"/>
      <c r="D156" s="49"/>
      <c r="E156" s="49"/>
      <c r="F156" s="49"/>
      <c r="G156" s="49"/>
      <c r="H156" s="49"/>
      <c r="I156" s="51"/>
      <c r="J156" s="51"/>
      <c r="K156" s="51"/>
      <c r="L156" s="51"/>
      <c r="M156" s="51"/>
      <c r="N156" s="51"/>
      <c r="O156" s="49"/>
      <c r="P156" s="49"/>
      <c r="Q156" s="49"/>
      <c r="R156" s="49"/>
      <c r="S156" s="49"/>
    </row>
    <row r="157" spans="2:19" x14ac:dyDescent="0.25">
      <c r="B157" s="49"/>
      <c r="C157" s="49"/>
      <c r="D157" s="49"/>
      <c r="E157" s="49"/>
      <c r="F157" s="49"/>
      <c r="G157" s="49"/>
      <c r="H157" s="49"/>
      <c r="I157" s="51"/>
      <c r="J157" s="51"/>
      <c r="K157" s="51"/>
      <c r="L157" s="51"/>
      <c r="M157" s="51"/>
      <c r="N157" s="51"/>
      <c r="O157" s="49"/>
      <c r="P157" s="49"/>
      <c r="Q157" s="49"/>
      <c r="R157" s="49"/>
      <c r="S157" s="49"/>
    </row>
    <row r="158" spans="2:19" x14ac:dyDescent="0.25">
      <c r="B158" s="49"/>
      <c r="C158" s="49"/>
      <c r="D158" s="49"/>
      <c r="E158" s="49"/>
      <c r="F158" s="49"/>
      <c r="G158" s="49"/>
      <c r="H158" s="49"/>
      <c r="I158" s="51"/>
      <c r="J158" s="51"/>
      <c r="K158" s="51"/>
      <c r="L158" s="51"/>
      <c r="M158" s="51"/>
      <c r="N158" s="51"/>
      <c r="O158" s="49"/>
      <c r="P158" s="49"/>
      <c r="Q158" s="49"/>
      <c r="R158" s="49"/>
      <c r="S158" s="49"/>
    </row>
    <row r="159" spans="2:19" x14ac:dyDescent="0.25">
      <c r="B159" s="49"/>
      <c r="C159" s="49"/>
      <c r="D159" s="49"/>
      <c r="E159" s="49"/>
      <c r="F159" s="49"/>
      <c r="G159" s="49"/>
      <c r="H159" s="49"/>
      <c r="I159" s="51"/>
      <c r="J159" s="51"/>
      <c r="K159" s="51"/>
      <c r="L159" s="51"/>
      <c r="M159" s="51"/>
      <c r="N159" s="51"/>
      <c r="O159" s="49"/>
      <c r="P159" s="49"/>
      <c r="Q159" s="49"/>
      <c r="R159" s="49"/>
      <c r="S159" s="49"/>
    </row>
    <row r="160" spans="2:19" x14ac:dyDescent="0.25">
      <c r="B160" s="49"/>
      <c r="C160" s="49"/>
      <c r="D160" s="49"/>
      <c r="E160" s="49"/>
      <c r="F160" s="49"/>
      <c r="G160" s="49"/>
      <c r="H160" s="49"/>
      <c r="I160" s="51"/>
      <c r="J160" s="51"/>
      <c r="K160" s="51"/>
      <c r="L160" s="51"/>
      <c r="M160" s="51"/>
      <c r="N160" s="51"/>
      <c r="O160" s="49"/>
      <c r="P160" s="49"/>
      <c r="Q160" s="49"/>
      <c r="R160" s="49"/>
      <c r="S160" s="49"/>
    </row>
    <row r="161" spans="2:19" x14ac:dyDescent="0.25">
      <c r="B161" s="49"/>
      <c r="C161" s="49"/>
      <c r="D161" s="49"/>
      <c r="E161" s="49"/>
      <c r="F161" s="49"/>
      <c r="G161" s="49"/>
      <c r="H161" s="49"/>
      <c r="I161" s="51"/>
      <c r="J161" s="51"/>
      <c r="K161" s="51"/>
      <c r="L161" s="51"/>
      <c r="M161" s="51"/>
      <c r="N161" s="51"/>
      <c r="O161" s="49"/>
      <c r="P161" s="49"/>
      <c r="Q161" s="49"/>
      <c r="R161" s="49"/>
      <c r="S161" s="49"/>
    </row>
    <row r="162" spans="2:19" x14ac:dyDescent="0.25">
      <c r="B162" s="49"/>
      <c r="C162" s="49"/>
      <c r="D162" s="49"/>
      <c r="E162" s="49"/>
      <c r="F162" s="49"/>
      <c r="G162" s="49"/>
      <c r="H162" s="49"/>
      <c r="I162" s="51"/>
      <c r="J162" s="51"/>
      <c r="K162" s="51"/>
      <c r="L162" s="51"/>
      <c r="M162" s="51"/>
      <c r="N162" s="51"/>
      <c r="O162" s="49"/>
      <c r="P162" s="49"/>
      <c r="Q162" s="49"/>
      <c r="R162" s="49"/>
      <c r="S162" s="49"/>
    </row>
    <row r="163" spans="2:19" x14ac:dyDescent="0.25">
      <c r="B163" s="49"/>
      <c r="C163" s="49"/>
      <c r="D163" s="49"/>
      <c r="E163" s="49"/>
      <c r="F163" s="49"/>
      <c r="G163" s="49"/>
      <c r="H163" s="49"/>
      <c r="I163" s="51"/>
      <c r="J163" s="51"/>
      <c r="K163" s="51"/>
      <c r="L163" s="51"/>
      <c r="M163" s="51"/>
      <c r="N163" s="51"/>
      <c r="O163" s="49"/>
      <c r="P163" s="49"/>
      <c r="Q163" s="49"/>
      <c r="R163" s="49"/>
      <c r="S163" s="49"/>
    </row>
    <row r="164" spans="2:19" x14ac:dyDescent="0.25">
      <c r="B164" s="49"/>
      <c r="C164" s="49"/>
      <c r="D164" s="49"/>
      <c r="E164" s="49"/>
      <c r="F164" s="49"/>
      <c r="G164" s="49"/>
      <c r="H164" s="49"/>
      <c r="I164" s="51"/>
      <c r="J164" s="51"/>
      <c r="K164" s="51"/>
      <c r="L164" s="51"/>
      <c r="M164" s="51"/>
      <c r="N164" s="51"/>
      <c r="O164" s="49"/>
      <c r="P164" s="49"/>
      <c r="Q164" s="49"/>
      <c r="R164" s="49"/>
      <c r="S164" s="49"/>
    </row>
    <row r="165" spans="2:19" x14ac:dyDescent="0.25">
      <c r="B165" s="49"/>
      <c r="C165" s="49"/>
      <c r="D165" s="49"/>
      <c r="E165" s="49"/>
      <c r="F165" s="49"/>
      <c r="G165" s="49"/>
      <c r="H165" s="49"/>
      <c r="I165" s="51"/>
      <c r="J165" s="51"/>
      <c r="K165" s="51"/>
      <c r="L165" s="51"/>
      <c r="M165" s="51"/>
      <c r="N165" s="51"/>
      <c r="O165" s="49"/>
      <c r="P165" s="49"/>
      <c r="Q165" s="49"/>
      <c r="R165" s="49"/>
      <c r="S165" s="49"/>
    </row>
    <row r="166" spans="2:19" x14ac:dyDescent="0.25">
      <c r="B166" s="49"/>
      <c r="C166" s="49"/>
      <c r="D166" s="49"/>
      <c r="E166" s="49"/>
      <c r="F166" s="49"/>
      <c r="G166" s="49"/>
      <c r="H166" s="49"/>
      <c r="I166" s="51"/>
      <c r="J166" s="51"/>
      <c r="K166" s="51"/>
      <c r="L166" s="51"/>
      <c r="M166" s="51"/>
      <c r="N166" s="51"/>
      <c r="O166" s="49"/>
      <c r="P166" s="49"/>
      <c r="Q166" s="49"/>
      <c r="R166" s="49"/>
      <c r="S166" s="49"/>
    </row>
    <row r="167" spans="2:19" x14ac:dyDescent="0.25">
      <c r="B167" s="49"/>
      <c r="C167" s="49"/>
      <c r="D167" s="49"/>
      <c r="E167" s="49"/>
      <c r="F167" s="49"/>
      <c r="G167" s="49"/>
      <c r="H167" s="49"/>
      <c r="I167" s="51"/>
      <c r="J167" s="51"/>
      <c r="K167" s="51"/>
      <c r="L167" s="51"/>
      <c r="M167" s="51"/>
      <c r="N167" s="51"/>
      <c r="O167" s="49"/>
      <c r="P167" s="49"/>
      <c r="Q167" s="49"/>
      <c r="R167" s="49"/>
      <c r="S167" s="49"/>
    </row>
    <row r="168" spans="2:19" x14ac:dyDescent="0.25">
      <c r="B168" s="49"/>
      <c r="C168" s="49"/>
      <c r="D168" s="49"/>
      <c r="E168" s="49"/>
      <c r="F168" s="49"/>
      <c r="G168" s="49"/>
      <c r="H168" s="49"/>
      <c r="I168" s="51"/>
      <c r="J168" s="51"/>
      <c r="K168" s="51"/>
      <c r="L168" s="51"/>
      <c r="M168" s="51"/>
      <c r="N168" s="51"/>
      <c r="O168" s="49"/>
      <c r="P168" s="49"/>
      <c r="Q168" s="49"/>
      <c r="R168" s="49"/>
      <c r="S168" s="49"/>
    </row>
    <row r="169" spans="2:19" x14ac:dyDescent="0.25">
      <c r="B169" s="49"/>
      <c r="C169" s="49"/>
      <c r="D169" s="49"/>
      <c r="E169" s="49"/>
      <c r="F169" s="49"/>
      <c r="G169" s="49"/>
      <c r="H169" s="49"/>
      <c r="I169" s="51"/>
      <c r="J169" s="51"/>
      <c r="K169" s="51"/>
      <c r="L169" s="51"/>
      <c r="M169" s="51"/>
      <c r="N169" s="51"/>
      <c r="O169" s="49"/>
      <c r="P169" s="49"/>
      <c r="Q169" s="49"/>
      <c r="R169" s="49"/>
      <c r="S169" s="49"/>
    </row>
    <row r="170" spans="2:19" x14ac:dyDescent="0.25">
      <c r="B170" s="49"/>
      <c r="C170" s="49"/>
      <c r="D170" s="49"/>
      <c r="E170" s="49"/>
      <c r="F170" s="49"/>
      <c r="G170" s="49"/>
      <c r="H170" s="49"/>
      <c r="I170" s="51"/>
      <c r="J170" s="51"/>
      <c r="K170" s="51"/>
      <c r="L170" s="51"/>
      <c r="M170" s="51"/>
      <c r="N170" s="51"/>
      <c r="O170" s="49"/>
      <c r="P170" s="49"/>
      <c r="Q170" s="49"/>
      <c r="R170" s="49"/>
      <c r="S170" s="49"/>
    </row>
    <row r="171" spans="2:19" x14ac:dyDescent="0.25">
      <c r="B171" s="49"/>
      <c r="C171" s="49"/>
      <c r="D171" s="49"/>
      <c r="E171" s="49"/>
      <c r="F171" s="49"/>
      <c r="G171" s="49"/>
      <c r="H171" s="49"/>
      <c r="I171" s="51"/>
      <c r="J171" s="51"/>
      <c r="K171" s="51"/>
      <c r="L171" s="51"/>
      <c r="M171" s="51"/>
      <c r="N171" s="51"/>
      <c r="O171" s="49"/>
      <c r="P171" s="49"/>
      <c r="Q171" s="49"/>
      <c r="R171" s="49"/>
      <c r="S171" s="49"/>
    </row>
    <row r="172" spans="2:19" x14ac:dyDescent="0.25">
      <c r="I172" s="9"/>
      <c r="J172" s="9"/>
      <c r="K172" s="9"/>
      <c r="L172" s="9"/>
      <c r="M172" s="9"/>
      <c r="N172" s="9"/>
    </row>
    <row r="173" spans="2:19" x14ac:dyDescent="0.25">
      <c r="I173" s="9"/>
      <c r="J173" s="9"/>
      <c r="K173" s="9"/>
      <c r="L173" s="9"/>
      <c r="M173" s="9"/>
      <c r="N173" s="9"/>
    </row>
    <row r="174" spans="2:19" x14ac:dyDescent="0.25">
      <c r="I174" s="9"/>
      <c r="J174" s="9"/>
      <c r="K174" s="9"/>
      <c r="L174" s="9"/>
      <c r="M174" s="9"/>
      <c r="N174" s="9"/>
    </row>
    <row r="175" spans="2:19" x14ac:dyDescent="0.25">
      <c r="I175" s="9"/>
      <c r="J175" s="9"/>
      <c r="K175" s="9"/>
      <c r="L175" s="9"/>
      <c r="M175" s="9"/>
      <c r="N175" s="9"/>
    </row>
    <row r="176" spans="2:19" x14ac:dyDescent="0.25">
      <c r="I176" s="9"/>
      <c r="J176" s="9"/>
      <c r="K176" s="9"/>
      <c r="L176" s="9"/>
      <c r="M176" s="9"/>
      <c r="N176" s="9"/>
    </row>
    <row r="177" spans="9:14" x14ac:dyDescent="0.25">
      <c r="I177" s="9"/>
      <c r="J177" s="9"/>
      <c r="K177" s="9"/>
      <c r="L177" s="9"/>
      <c r="M177" s="9"/>
      <c r="N177" s="9"/>
    </row>
    <row r="178" spans="9:14" x14ac:dyDescent="0.25">
      <c r="I178" s="9"/>
      <c r="J178" s="9"/>
      <c r="K178" s="9"/>
      <c r="L178" s="9"/>
      <c r="M178" s="9"/>
      <c r="N178" s="9"/>
    </row>
    <row r="179" spans="9:14" x14ac:dyDescent="0.25">
      <c r="I179" s="9"/>
      <c r="J179" s="9"/>
      <c r="K179" s="9"/>
      <c r="L179" s="9"/>
      <c r="M179" s="9"/>
      <c r="N179" s="9"/>
    </row>
    <row r="180" spans="9:14" x14ac:dyDescent="0.25">
      <c r="I180" s="9"/>
      <c r="J180" s="9"/>
      <c r="K180" s="9"/>
      <c r="L180" s="9"/>
      <c r="M180" s="9"/>
      <c r="N180" s="9"/>
    </row>
    <row r="181" spans="9:14" x14ac:dyDescent="0.25">
      <c r="I181" s="9"/>
      <c r="J181" s="9"/>
      <c r="K181" s="9"/>
      <c r="L181" s="9"/>
      <c r="M181" s="9"/>
      <c r="N181" s="9"/>
    </row>
    <row r="182" spans="9:14" x14ac:dyDescent="0.25">
      <c r="I182" s="9"/>
      <c r="J182" s="9"/>
      <c r="K182" s="9"/>
      <c r="L182" s="9"/>
      <c r="M182" s="9"/>
      <c r="N182" s="9"/>
    </row>
    <row r="183" spans="9:14" x14ac:dyDescent="0.25">
      <c r="I183" s="9"/>
      <c r="J183" s="9"/>
      <c r="K183" s="9"/>
      <c r="L183" s="9"/>
      <c r="M183" s="9"/>
      <c r="N183" s="9"/>
    </row>
    <row r="184" spans="9:14" x14ac:dyDescent="0.25">
      <c r="I184" s="9"/>
      <c r="J184" s="9"/>
      <c r="K184" s="9"/>
      <c r="L184" s="9"/>
      <c r="M184" s="9"/>
      <c r="N184" s="9"/>
    </row>
    <row r="185" spans="9:14" x14ac:dyDescent="0.25">
      <c r="I185" s="9"/>
      <c r="J185" s="9"/>
      <c r="K185" s="9"/>
      <c r="L185" s="9"/>
      <c r="M185" s="9"/>
      <c r="N185" s="9"/>
    </row>
    <row r="186" spans="9:14" x14ac:dyDescent="0.25">
      <c r="I186" s="9"/>
      <c r="J186" s="9"/>
      <c r="K186" s="9"/>
      <c r="L186" s="9"/>
      <c r="M186" s="9"/>
      <c r="N186" s="9"/>
    </row>
    <row r="187" spans="9:14" x14ac:dyDescent="0.25">
      <c r="I187" s="9"/>
      <c r="J187" s="9"/>
      <c r="K187" s="9"/>
      <c r="L187" s="9"/>
      <c r="M187" s="9"/>
      <c r="N187" s="9"/>
    </row>
    <row r="188" spans="9:14" x14ac:dyDescent="0.25">
      <c r="I188" s="9"/>
      <c r="J188" s="9"/>
      <c r="K188" s="9"/>
      <c r="L188" s="9"/>
      <c r="M188" s="9"/>
      <c r="N188" s="9"/>
    </row>
    <row r="189" spans="9:14" x14ac:dyDescent="0.25">
      <c r="I189" s="9"/>
      <c r="J189" s="9"/>
      <c r="K189" s="9"/>
      <c r="L189" s="9"/>
      <c r="M189" s="9"/>
      <c r="N189" s="9"/>
    </row>
    <row r="190" spans="9:14" x14ac:dyDescent="0.25">
      <c r="I190" s="9"/>
      <c r="J190" s="9"/>
      <c r="K190" s="9"/>
      <c r="L190" s="9"/>
      <c r="M190" s="9"/>
      <c r="N190" s="9"/>
    </row>
    <row r="191" spans="9:14" x14ac:dyDescent="0.25">
      <c r="I191" s="9"/>
      <c r="J191" s="9"/>
      <c r="K191" s="9"/>
      <c r="L191" s="9"/>
      <c r="M191" s="9"/>
      <c r="N191" s="9"/>
    </row>
    <row r="192" spans="9:14" x14ac:dyDescent="0.25">
      <c r="I192" s="9"/>
      <c r="J192" s="9"/>
      <c r="K192" s="9"/>
      <c r="L192" s="9"/>
      <c r="M192" s="9"/>
      <c r="N192" s="9"/>
    </row>
    <row r="193" spans="9:14" x14ac:dyDescent="0.25">
      <c r="I193" s="9"/>
      <c r="J193" s="9"/>
      <c r="K193" s="9"/>
      <c r="L193" s="9"/>
      <c r="M193" s="9"/>
      <c r="N193" s="9"/>
    </row>
    <row r="194" spans="9:14" x14ac:dyDescent="0.25">
      <c r="I194" s="9"/>
      <c r="J194" s="9"/>
      <c r="K194" s="9"/>
      <c r="L194" s="9"/>
      <c r="M194" s="9"/>
      <c r="N194" s="9"/>
    </row>
    <row r="195" spans="9:14" x14ac:dyDescent="0.25">
      <c r="I195" s="9"/>
      <c r="J195" s="9"/>
      <c r="K195" s="9"/>
      <c r="L195" s="9"/>
      <c r="M195" s="9"/>
      <c r="N195" s="9"/>
    </row>
    <row r="196" spans="9:14" x14ac:dyDescent="0.25">
      <c r="I196" s="9"/>
      <c r="J196" s="9"/>
      <c r="K196" s="9"/>
      <c r="L196" s="9"/>
      <c r="M196" s="9"/>
      <c r="N196" s="9"/>
    </row>
    <row r="197" spans="9:14" x14ac:dyDescent="0.25">
      <c r="I197" s="9"/>
      <c r="J197" s="9"/>
      <c r="K197" s="9"/>
      <c r="L197" s="9"/>
      <c r="M197" s="9"/>
      <c r="N197" s="9"/>
    </row>
    <row r="198" spans="9:14" x14ac:dyDescent="0.25">
      <c r="I198" s="9"/>
      <c r="J198" s="9"/>
      <c r="K198" s="9"/>
      <c r="L198" s="9"/>
      <c r="M198" s="9"/>
      <c r="N198" s="9"/>
    </row>
    <row r="199" spans="9:14" x14ac:dyDescent="0.25">
      <c r="I199" s="9"/>
      <c r="J199" s="9"/>
      <c r="K199" s="9"/>
      <c r="L199" s="9"/>
      <c r="M199" s="9"/>
      <c r="N199" s="9"/>
    </row>
    <row r="200" spans="9:14" x14ac:dyDescent="0.25">
      <c r="I200" s="9"/>
      <c r="J200" s="9"/>
      <c r="K200" s="9"/>
      <c r="L200" s="9"/>
      <c r="M200" s="9"/>
      <c r="N200" s="9"/>
    </row>
    <row r="201" spans="9:14" x14ac:dyDescent="0.25">
      <c r="I201" s="9"/>
      <c r="J201" s="9"/>
      <c r="K201" s="9"/>
      <c r="L201" s="9"/>
      <c r="M201" s="9"/>
      <c r="N201" s="9"/>
    </row>
    <row r="202" spans="9:14" x14ac:dyDescent="0.25">
      <c r="I202" s="9"/>
      <c r="J202" s="9"/>
      <c r="K202" s="9"/>
      <c r="L202" s="9"/>
      <c r="M202" s="9"/>
      <c r="N202" s="9"/>
    </row>
    <row r="203" spans="9:14" x14ac:dyDescent="0.25">
      <c r="I203" s="9"/>
      <c r="J203" s="9"/>
      <c r="K203" s="9"/>
      <c r="L203" s="9"/>
      <c r="M203" s="9"/>
      <c r="N203" s="9"/>
    </row>
    <row r="204" spans="9:14" x14ac:dyDescent="0.25">
      <c r="I204" s="9"/>
      <c r="J204" s="9"/>
      <c r="K204" s="9"/>
      <c r="L204" s="9"/>
      <c r="M204" s="9"/>
      <c r="N204" s="9"/>
    </row>
    <row r="205" spans="9:14" x14ac:dyDescent="0.25">
      <c r="I205" s="9"/>
      <c r="J205" s="9"/>
      <c r="K205" s="9"/>
      <c r="L205" s="9"/>
      <c r="M205" s="9"/>
      <c r="N205" s="9"/>
    </row>
    <row r="206" spans="9:14" x14ac:dyDescent="0.25">
      <c r="I206" s="9"/>
      <c r="J206" s="9"/>
      <c r="K206" s="9"/>
      <c r="L206" s="9"/>
      <c r="M206" s="9"/>
      <c r="N206" s="9"/>
    </row>
    <row r="207" spans="9:14" x14ac:dyDescent="0.25">
      <c r="I207" s="9"/>
      <c r="J207" s="9"/>
      <c r="K207" s="9"/>
      <c r="L207" s="9"/>
      <c r="M207" s="9"/>
      <c r="N207" s="9"/>
    </row>
    <row r="208" spans="9:14" x14ac:dyDescent="0.25">
      <c r="I208" s="9"/>
      <c r="J208" s="9"/>
      <c r="K208" s="9"/>
      <c r="L208" s="9"/>
      <c r="M208" s="9"/>
      <c r="N208" s="9"/>
    </row>
    <row r="209" spans="9:14" x14ac:dyDescent="0.25">
      <c r="I209" s="9"/>
      <c r="J209" s="9"/>
      <c r="K209" s="9"/>
      <c r="L209" s="9"/>
      <c r="M209" s="9"/>
      <c r="N209" s="9"/>
    </row>
    <row r="210" spans="9:14" x14ac:dyDescent="0.25">
      <c r="I210" s="9"/>
      <c r="J210" s="9"/>
      <c r="K210" s="9"/>
      <c r="L210" s="9"/>
      <c r="M210" s="9"/>
      <c r="N210" s="9"/>
    </row>
    <row r="211" spans="9:14" x14ac:dyDescent="0.25">
      <c r="I211" s="9"/>
      <c r="J211" s="9"/>
      <c r="K211" s="9"/>
      <c r="L211" s="9"/>
      <c r="M211" s="9"/>
      <c r="N211" s="9"/>
    </row>
    <row r="212" spans="9:14" x14ac:dyDescent="0.25">
      <c r="I212" s="9"/>
      <c r="J212" s="9"/>
      <c r="K212" s="9"/>
      <c r="L212" s="9"/>
      <c r="M212" s="9"/>
      <c r="N212" s="9"/>
    </row>
    <row r="213" spans="9:14" x14ac:dyDescent="0.25">
      <c r="I213" s="9"/>
      <c r="J213" s="9"/>
      <c r="K213" s="9"/>
      <c r="L213" s="9"/>
      <c r="M213" s="9"/>
      <c r="N213" s="9"/>
    </row>
    <row r="214" spans="9:14" x14ac:dyDescent="0.25">
      <c r="I214" s="9"/>
      <c r="J214" s="9"/>
      <c r="K214" s="9"/>
      <c r="L214" s="9"/>
      <c r="M214" s="9"/>
      <c r="N214" s="9"/>
    </row>
    <row r="215" spans="9:14" x14ac:dyDescent="0.25">
      <c r="I215" s="9"/>
      <c r="J215" s="9"/>
      <c r="K215" s="9"/>
      <c r="L215" s="9"/>
      <c r="M215" s="9"/>
      <c r="N215" s="9"/>
    </row>
    <row r="216" spans="9:14" x14ac:dyDescent="0.25">
      <c r="I216" s="9"/>
      <c r="J216" s="9"/>
      <c r="K216" s="9"/>
      <c r="L216" s="9"/>
      <c r="M216" s="9"/>
      <c r="N216" s="9"/>
    </row>
    <row r="217" spans="9:14" x14ac:dyDescent="0.25">
      <c r="I217" s="9"/>
      <c r="J217" s="9"/>
      <c r="K217" s="9"/>
      <c r="L217" s="9"/>
      <c r="M217" s="9"/>
      <c r="N217" s="9"/>
    </row>
    <row r="218" spans="9:14" x14ac:dyDescent="0.25">
      <c r="I218" s="9"/>
      <c r="J218" s="9"/>
      <c r="K218" s="9"/>
      <c r="L218" s="9"/>
      <c r="M218" s="9"/>
      <c r="N218" s="9"/>
    </row>
    <row r="219" spans="9:14" x14ac:dyDescent="0.25">
      <c r="I219" s="9"/>
      <c r="J219" s="9"/>
      <c r="K219" s="9"/>
      <c r="L219" s="9"/>
      <c r="M219" s="9"/>
      <c r="N219" s="9"/>
    </row>
    <row r="220" spans="9:14" x14ac:dyDescent="0.25">
      <c r="I220" s="9"/>
      <c r="J220" s="9"/>
      <c r="K220" s="9"/>
      <c r="L220" s="9"/>
      <c r="M220" s="9"/>
      <c r="N220" s="9"/>
    </row>
    <row r="221" spans="9:14" x14ac:dyDescent="0.25">
      <c r="I221" s="9"/>
      <c r="J221" s="9"/>
      <c r="K221" s="9"/>
      <c r="L221" s="9"/>
      <c r="M221" s="9"/>
      <c r="N221" s="9"/>
    </row>
    <row r="222" spans="9:14" x14ac:dyDescent="0.25">
      <c r="I222" s="9"/>
      <c r="J222" s="9"/>
      <c r="K222" s="9"/>
      <c r="L222" s="9"/>
      <c r="M222" s="9"/>
      <c r="N222" s="9"/>
    </row>
    <row r="223" spans="9:14" x14ac:dyDescent="0.25">
      <c r="I223" s="9"/>
      <c r="J223" s="9"/>
      <c r="K223" s="9"/>
      <c r="L223" s="9"/>
      <c r="M223" s="9"/>
      <c r="N223" s="9"/>
    </row>
    <row r="224" spans="9:14" x14ac:dyDescent="0.25">
      <c r="I224" s="9"/>
      <c r="J224" s="9"/>
      <c r="K224" s="9"/>
      <c r="L224" s="9"/>
      <c r="M224" s="9"/>
      <c r="N224" s="9"/>
    </row>
    <row r="225" spans="9:14" x14ac:dyDescent="0.25">
      <c r="I225" s="9"/>
      <c r="J225" s="9"/>
      <c r="K225" s="9"/>
      <c r="L225" s="9"/>
      <c r="M225" s="9"/>
      <c r="N225" s="9"/>
    </row>
    <row r="226" spans="9:14" x14ac:dyDescent="0.25">
      <c r="I226" s="9"/>
      <c r="J226" s="9"/>
      <c r="K226" s="9"/>
      <c r="L226" s="9"/>
      <c r="M226" s="9"/>
      <c r="N226" s="9"/>
    </row>
    <row r="227" spans="9:14" x14ac:dyDescent="0.25">
      <c r="I227" s="9"/>
      <c r="J227" s="9"/>
      <c r="K227" s="9"/>
      <c r="L227" s="9"/>
      <c r="M227" s="9"/>
      <c r="N227" s="9"/>
    </row>
    <row r="228" spans="9:14" x14ac:dyDescent="0.25">
      <c r="I228" s="9"/>
      <c r="J228" s="9"/>
      <c r="K228" s="9"/>
      <c r="L228" s="9"/>
      <c r="M228" s="9"/>
      <c r="N228" s="9"/>
    </row>
    <row r="229" spans="9:14" x14ac:dyDescent="0.25">
      <c r="I229" s="9"/>
      <c r="J229" s="9"/>
      <c r="K229" s="9"/>
      <c r="L229" s="9"/>
      <c r="M229" s="9"/>
      <c r="N229" s="9"/>
    </row>
    <row r="230" spans="9:14" x14ac:dyDescent="0.25">
      <c r="I230" s="9"/>
      <c r="J230" s="9"/>
      <c r="K230" s="9"/>
      <c r="L230" s="9"/>
      <c r="M230" s="9"/>
      <c r="N230" s="9"/>
    </row>
    <row r="231" spans="9:14" x14ac:dyDescent="0.25">
      <c r="I231" s="9"/>
      <c r="J231" s="9"/>
      <c r="K231" s="9"/>
      <c r="L231" s="9"/>
      <c r="M231" s="9"/>
      <c r="N231" s="9"/>
    </row>
    <row r="232" spans="9:14" x14ac:dyDescent="0.25">
      <c r="I232" s="9"/>
      <c r="J232" s="9"/>
      <c r="K232" s="9"/>
      <c r="L232" s="9"/>
      <c r="M232" s="9"/>
      <c r="N232" s="9"/>
    </row>
    <row r="233" spans="9:14" x14ac:dyDescent="0.25">
      <c r="I233" s="9"/>
      <c r="J233" s="9"/>
      <c r="K233" s="9"/>
      <c r="L233" s="9"/>
      <c r="M233" s="9"/>
      <c r="N233" s="9"/>
    </row>
    <row r="234" spans="9:14" x14ac:dyDescent="0.25">
      <c r="I234" s="9"/>
      <c r="J234" s="9"/>
      <c r="K234" s="9"/>
      <c r="L234" s="9"/>
      <c r="M234" s="9"/>
      <c r="N234" s="9"/>
    </row>
    <row r="235" spans="9:14" x14ac:dyDescent="0.25">
      <c r="I235" s="9"/>
      <c r="J235" s="9"/>
      <c r="K235" s="9"/>
      <c r="L235" s="9"/>
      <c r="M235" s="9"/>
      <c r="N235" s="9"/>
    </row>
    <row r="236" spans="9:14" x14ac:dyDescent="0.25">
      <c r="I236" s="9"/>
      <c r="J236" s="9"/>
      <c r="K236" s="9"/>
      <c r="L236" s="9"/>
      <c r="M236" s="9"/>
      <c r="N236" s="9"/>
    </row>
    <row r="237" spans="9:14" x14ac:dyDescent="0.25">
      <c r="I237" s="9"/>
      <c r="J237" s="9"/>
      <c r="K237" s="9"/>
      <c r="L237" s="9"/>
      <c r="M237" s="9"/>
      <c r="N237" s="9"/>
    </row>
    <row r="238" spans="9:14" x14ac:dyDescent="0.25">
      <c r="I238" s="9"/>
      <c r="J238" s="9"/>
      <c r="K238" s="9"/>
      <c r="L238" s="9"/>
      <c r="M238" s="9"/>
      <c r="N238" s="9"/>
    </row>
    <row r="239" spans="9:14" x14ac:dyDescent="0.25">
      <c r="I239" s="9"/>
      <c r="J239" s="9"/>
      <c r="K239" s="9"/>
      <c r="L239" s="9"/>
      <c r="M239" s="9"/>
      <c r="N239" s="9"/>
    </row>
    <row r="240" spans="9:14" x14ac:dyDescent="0.25">
      <c r="I240" s="9"/>
      <c r="J240" s="9"/>
      <c r="K240" s="9"/>
      <c r="L240" s="9"/>
      <c r="M240" s="9"/>
      <c r="N240" s="9"/>
    </row>
    <row r="241" spans="9:14" x14ac:dyDescent="0.25">
      <c r="I241" s="9"/>
      <c r="J241" s="9"/>
      <c r="K241" s="9"/>
      <c r="L241" s="9"/>
      <c r="M241" s="9"/>
      <c r="N241" s="9"/>
    </row>
    <row r="242" spans="9:14" x14ac:dyDescent="0.25">
      <c r="I242" s="9"/>
      <c r="J242" s="9"/>
      <c r="K242" s="9"/>
      <c r="L242" s="9"/>
      <c r="M242" s="9"/>
      <c r="N242" s="9"/>
    </row>
    <row r="243" spans="9:14" x14ac:dyDescent="0.25">
      <c r="I243" s="9"/>
      <c r="J243" s="9"/>
      <c r="K243" s="9"/>
      <c r="L243" s="9"/>
      <c r="M243" s="9"/>
      <c r="N243" s="9"/>
    </row>
    <row r="244" spans="9:14" x14ac:dyDescent="0.25">
      <c r="I244" s="9"/>
      <c r="J244" s="9"/>
      <c r="K244" s="9"/>
      <c r="L244" s="9"/>
      <c r="M244" s="9"/>
      <c r="N244" s="9"/>
    </row>
    <row r="245" spans="9:14" x14ac:dyDescent="0.25">
      <c r="I245" s="9"/>
      <c r="J245" s="9"/>
      <c r="K245" s="9"/>
      <c r="L245" s="9"/>
      <c r="M245" s="9"/>
      <c r="N245" s="9"/>
    </row>
    <row r="246" spans="9:14" x14ac:dyDescent="0.25">
      <c r="I246" s="9"/>
      <c r="J246" s="9"/>
      <c r="K246" s="9"/>
      <c r="L246" s="9"/>
      <c r="M246" s="9"/>
      <c r="N246" s="9"/>
    </row>
    <row r="247" spans="9:14" x14ac:dyDescent="0.25">
      <c r="I247" s="9"/>
      <c r="J247" s="9"/>
      <c r="K247" s="9"/>
      <c r="L247" s="9"/>
      <c r="M247" s="9"/>
      <c r="N247" s="9"/>
    </row>
    <row r="248" spans="9:14" x14ac:dyDescent="0.25">
      <c r="I248" s="9"/>
      <c r="J248" s="9"/>
      <c r="K248" s="9"/>
      <c r="L248" s="9"/>
      <c r="M248" s="9"/>
      <c r="N248" s="9"/>
    </row>
    <row r="249" spans="9:14" x14ac:dyDescent="0.25">
      <c r="I249" s="9"/>
      <c r="J249" s="9"/>
      <c r="K249" s="9"/>
      <c r="L249" s="9"/>
      <c r="M249" s="9"/>
      <c r="N249" s="9"/>
    </row>
    <row r="250" spans="9:14" x14ac:dyDescent="0.25">
      <c r="I250" s="9"/>
      <c r="J250" s="9"/>
      <c r="K250" s="9"/>
      <c r="L250" s="9"/>
      <c r="M250" s="9"/>
      <c r="N250" s="9"/>
    </row>
    <row r="251" spans="9:14" x14ac:dyDescent="0.25">
      <c r="I251" s="9"/>
      <c r="J251" s="9"/>
      <c r="K251" s="9"/>
      <c r="L251" s="9"/>
      <c r="M251" s="9"/>
      <c r="N251" s="9"/>
    </row>
    <row r="252" spans="9:14" x14ac:dyDescent="0.25">
      <c r="I252" s="9"/>
      <c r="J252" s="9"/>
      <c r="K252" s="9"/>
      <c r="L252" s="9"/>
      <c r="M252" s="9"/>
      <c r="N252" s="9"/>
    </row>
    <row r="253" spans="9:14" x14ac:dyDescent="0.25">
      <c r="I253" s="9"/>
      <c r="J253" s="9"/>
      <c r="K253" s="9"/>
      <c r="L253" s="9"/>
      <c r="M253" s="9"/>
      <c r="N253" s="9"/>
    </row>
    <row r="254" spans="9:14" x14ac:dyDescent="0.25">
      <c r="I254" s="9"/>
      <c r="J254" s="9"/>
      <c r="K254" s="9"/>
      <c r="L254" s="9"/>
      <c r="M254" s="9"/>
      <c r="N254" s="9"/>
    </row>
    <row r="255" spans="9:14" x14ac:dyDescent="0.25">
      <c r="I255" s="9"/>
      <c r="J255" s="9"/>
      <c r="K255" s="9"/>
      <c r="L255" s="9"/>
      <c r="M255" s="9"/>
      <c r="N255" s="9"/>
    </row>
    <row r="256" spans="9:14" x14ac:dyDescent="0.25">
      <c r="I256" s="9"/>
      <c r="J256" s="9"/>
      <c r="K256" s="9"/>
      <c r="L256" s="9"/>
      <c r="M256" s="9"/>
      <c r="N256" s="9"/>
    </row>
    <row r="257" spans="9:14" x14ac:dyDescent="0.25">
      <c r="I257" s="9"/>
      <c r="J257" s="9"/>
      <c r="K257" s="9"/>
      <c r="L257" s="9"/>
      <c r="M257" s="9"/>
      <c r="N257" s="9"/>
    </row>
    <row r="258" spans="9:14" x14ac:dyDescent="0.25">
      <c r="I258" s="9"/>
      <c r="J258" s="9"/>
      <c r="K258" s="9"/>
      <c r="L258" s="9"/>
      <c r="M258" s="9"/>
      <c r="N258" s="9"/>
    </row>
    <row r="259" spans="9:14" x14ac:dyDescent="0.25">
      <c r="I259" s="9"/>
      <c r="J259" s="9"/>
      <c r="K259" s="9"/>
      <c r="L259" s="9"/>
      <c r="M259" s="9"/>
      <c r="N259" s="9"/>
    </row>
    <row r="260" spans="9:14" x14ac:dyDescent="0.25">
      <c r="I260" s="9"/>
      <c r="J260" s="9"/>
      <c r="K260" s="9"/>
      <c r="L260" s="9"/>
      <c r="M260" s="9"/>
      <c r="N260" s="9"/>
    </row>
    <row r="261" spans="9:14" x14ac:dyDescent="0.25">
      <c r="I261" s="9"/>
      <c r="J261" s="9"/>
      <c r="K261" s="9"/>
      <c r="L261" s="9"/>
      <c r="M261" s="9"/>
      <c r="N261" s="9"/>
    </row>
    <row r="262" spans="9:14" x14ac:dyDescent="0.25">
      <c r="I262" s="9"/>
      <c r="J262" s="9"/>
      <c r="K262" s="9"/>
      <c r="L262" s="9"/>
      <c r="M262" s="9"/>
      <c r="N262" s="9"/>
    </row>
    <row r="263" spans="9:14" x14ac:dyDescent="0.25">
      <c r="I263" s="9"/>
      <c r="J263" s="9"/>
      <c r="K263" s="9"/>
      <c r="L263" s="9"/>
      <c r="M263" s="9"/>
      <c r="N263" s="9"/>
    </row>
    <row r="264" spans="9:14" x14ac:dyDescent="0.25">
      <c r="I264" s="9"/>
      <c r="J264" s="9"/>
      <c r="K264" s="9"/>
      <c r="L264" s="9"/>
      <c r="M264" s="9"/>
      <c r="N264" s="9"/>
    </row>
    <row r="265" spans="9:14" x14ac:dyDescent="0.25">
      <c r="I265" s="9"/>
      <c r="J265" s="9"/>
      <c r="K265" s="9"/>
      <c r="L265" s="9"/>
      <c r="M265" s="9"/>
      <c r="N265" s="9"/>
    </row>
    <row r="266" spans="9:14" x14ac:dyDescent="0.25">
      <c r="I266" s="9"/>
      <c r="J266" s="9"/>
      <c r="K266" s="9"/>
      <c r="L266" s="9"/>
      <c r="M266" s="9"/>
      <c r="N266" s="9"/>
    </row>
    <row r="267" spans="9:14" x14ac:dyDescent="0.25">
      <c r="I267" s="9"/>
      <c r="J267" s="9"/>
      <c r="K267" s="9"/>
      <c r="L267" s="9"/>
      <c r="M267" s="9"/>
      <c r="N267" s="9"/>
    </row>
    <row r="268" spans="9:14" x14ac:dyDescent="0.25">
      <c r="I268" s="9"/>
      <c r="J268" s="9"/>
      <c r="K268" s="9"/>
      <c r="L268" s="9"/>
      <c r="M268" s="9"/>
      <c r="N268" s="9"/>
    </row>
    <row r="269" spans="9:14" x14ac:dyDescent="0.25">
      <c r="I269" s="9"/>
      <c r="J269" s="9"/>
      <c r="K269" s="9"/>
      <c r="L269" s="9"/>
      <c r="M269" s="9"/>
      <c r="N269" s="9"/>
    </row>
    <row r="270" spans="9:14" x14ac:dyDescent="0.25">
      <c r="I270" s="9"/>
      <c r="J270" s="9"/>
      <c r="K270" s="9"/>
      <c r="L270" s="9"/>
      <c r="M270" s="9"/>
      <c r="N270" s="9"/>
    </row>
    <row r="271" spans="9:14" x14ac:dyDescent="0.25">
      <c r="I271" s="9"/>
      <c r="J271" s="9"/>
      <c r="K271" s="9"/>
      <c r="L271" s="9"/>
      <c r="M271" s="9"/>
      <c r="N271" s="9"/>
    </row>
    <row r="272" spans="9:14" x14ac:dyDescent="0.25">
      <c r="I272" s="9"/>
      <c r="J272" s="9"/>
      <c r="K272" s="9"/>
      <c r="L272" s="9"/>
      <c r="M272" s="9"/>
      <c r="N272" s="9"/>
    </row>
    <row r="273" spans="9:14" x14ac:dyDescent="0.25">
      <c r="I273" s="9"/>
      <c r="J273" s="9"/>
      <c r="K273" s="9"/>
      <c r="L273" s="9"/>
      <c r="M273" s="9"/>
      <c r="N273" s="9"/>
    </row>
    <row r="274" spans="9:14" x14ac:dyDescent="0.25">
      <c r="I274" s="9"/>
      <c r="J274" s="9"/>
      <c r="K274" s="9"/>
      <c r="L274" s="9"/>
      <c r="M274" s="9"/>
      <c r="N274" s="9"/>
    </row>
    <row r="275" spans="9:14" x14ac:dyDescent="0.25">
      <c r="I275" s="9"/>
      <c r="J275" s="9"/>
      <c r="K275" s="9"/>
      <c r="L275" s="9"/>
      <c r="M275" s="9"/>
      <c r="N275" s="9"/>
    </row>
    <row r="276" spans="9:14" x14ac:dyDescent="0.25">
      <c r="I276" s="9"/>
      <c r="J276" s="9"/>
      <c r="K276" s="9"/>
      <c r="L276" s="9"/>
      <c r="M276" s="9"/>
      <c r="N276" s="9"/>
    </row>
    <row r="277" spans="9:14" x14ac:dyDescent="0.25">
      <c r="I277" s="9"/>
      <c r="J277" s="9"/>
      <c r="K277" s="9"/>
      <c r="L277" s="9"/>
      <c r="M277" s="9"/>
      <c r="N277" s="9"/>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7"/>
  <dimension ref="A2:J43"/>
  <sheetViews>
    <sheetView workbookViewId="0">
      <selection activeCell="C4" sqref="C4"/>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2017 - 2020'!H27</f>
        <v>0</v>
      </c>
      <c r="E3" s="58" t="s">
        <v>42</v>
      </c>
      <c r="F3" s="58" t="s">
        <v>53</v>
      </c>
      <c r="J3" s="59" t="s">
        <v>48</v>
      </c>
    </row>
    <row r="4" spans="1:10" ht="18.75" x14ac:dyDescent="0.3">
      <c r="A4" s="55" t="s">
        <v>14</v>
      </c>
      <c r="B4" s="60"/>
      <c r="C4" s="61">
        <f>'Μισθοδοσία 2017 - 2020'!F39</f>
        <v>23265.429984000002</v>
      </c>
      <c r="E4" s="62">
        <f>MAX(G31:G33)</f>
        <v>5118.3945964800005</v>
      </c>
      <c r="F4" s="62">
        <f>MAX(G39:G43)</f>
        <v>101.71601977600002</v>
      </c>
      <c r="J4" s="63">
        <f>IF(E4&gt;=E7,E4-E7,0)</f>
        <v>3218.3945964800005</v>
      </c>
    </row>
    <row r="5" spans="1:10" x14ac:dyDescent="0.25">
      <c r="A5" s="1" t="s">
        <v>15</v>
      </c>
      <c r="E5" s="64"/>
    </row>
    <row r="6" spans="1:10" x14ac:dyDescent="0.25">
      <c r="E6" s="58" t="s">
        <v>43</v>
      </c>
    </row>
    <row r="7" spans="1:10" x14ac:dyDescent="0.25">
      <c r="E7" s="65">
        <f>E16</f>
        <v>1900</v>
      </c>
    </row>
    <row r="9" spans="1:10" x14ac:dyDescent="0.25">
      <c r="A9" s="53" t="s">
        <v>11</v>
      </c>
      <c r="B9" s="54" t="s">
        <v>17</v>
      </c>
      <c r="E9" s="64" t="s">
        <v>16</v>
      </c>
      <c r="F9" s="64"/>
    </row>
    <row r="10" spans="1:10" x14ac:dyDescent="0.25">
      <c r="A10" s="66" t="s">
        <v>44</v>
      </c>
      <c r="B10" s="67"/>
      <c r="C10" s="57">
        <f>100*INT(D10/100)</f>
        <v>1900</v>
      </c>
      <c r="D10" s="75">
        <f>IF(C4&lt;=21000,2100,IF(C4&lt;=42000,(2100-(C4-21499.9)*0.1),0))</f>
        <v>1923.4470016</v>
      </c>
      <c r="E10" s="64">
        <f>C10</f>
        <v>1900</v>
      </c>
      <c r="F10" s="64"/>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1">
        <f>SUM(E10:E15)</f>
        <v>1900</v>
      </c>
    </row>
    <row r="29" spans="2:7" x14ac:dyDescent="0.25">
      <c r="C29" s="70" t="s">
        <v>41</v>
      </c>
    </row>
    <row r="30" spans="2:7" ht="45.75" customHeight="1" x14ac:dyDescent="0.25">
      <c r="B30" s="71" t="s">
        <v>23</v>
      </c>
      <c r="C30" s="72" t="s">
        <v>24</v>
      </c>
      <c r="D30" s="71" t="s">
        <v>25</v>
      </c>
      <c r="E30" s="71" t="s">
        <v>26</v>
      </c>
      <c r="F30" s="71" t="s">
        <v>27</v>
      </c>
    </row>
    <row r="31" spans="2:7" x14ac:dyDescent="0.25">
      <c r="B31" s="73">
        <v>25000</v>
      </c>
      <c r="C31" s="73">
        <v>22</v>
      </c>
      <c r="D31" s="73">
        <f>B31*C31/100</f>
        <v>5500</v>
      </c>
      <c r="E31" s="73">
        <f>25000</f>
        <v>25000</v>
      </c>
      <c r="F31" s="73">
        <f>D31</f>
        <v>5500</v>
      </c>
      <c r="G31" s="75">
        <f>IF(C$4&gt;=E31,IF(C$4&lt;E32,(F31+(C$4-E31)*C32/100),""),C4*C31/100)</f>
        <v>5118.3945964800005</v>
      </c>
    </row>
    <row r="32" spans="2:7" x14ac:dyDescent="0.25">
      <c r="B32" s="73">
        <v>17000</v>
      </c>
      <c r="C32" s="73">
        <v>32</v>
      </c>
      <c r="D32" s="73">
        <f>B32*C32/100</f>
        <v>5440</v>
      </c>
      <c r="E32" s="73">
        <f>B31+B32</f>
        <v>42000</v>
      </c>
      <c r="F32" s="73">
        <f>D31+D32</f>
        <v>10940</v>
      </c>
      <c r="G32" s="75" t="str">
        <f t="shared" ref="G32" si="0">IF(C$4&gt;=E32,IF(C$4&lt;E33,(F32+(C$4-E32)*C33/100),""),"")</f>
        <v/>
      </c>
    </row>
    <row r="33" spans="2:7" x14ac:dyDescent="0.25">
      <c r="B33" s="74">
        <v>32000</v>
      </c>
      <c r="C33" s="73">
        <v>42</v>
      </c>
      <c r="D33" s="73">
        <f>B33*C33/100</f>
        <v>13440</v>
      </c>
      <c r="E33" s="73">
        <f>B32+B33+B31</f>
        <v>74000</v>
      </c>
      <c r="F33" s="73">
        <f>D32+D33+D31</f>
        <v>24380</v>
      </c>
    </row>
    <row r="37" spans="2:7" x14ac:dyDescent="0.25">
      <c r="C37" s="70" t="s">
        <v>41</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0.7</v>
      </c>
      <c r="D40" s="73">
        <f>B40*C40/100</f>
        <v>56</v>
      </c>
      <c r="E40" s="73">
        <f>B39+B40</f>
        <v>20000</v>
      </c>
      <c r="F40" s="73">
        <f>D40</f>
        <v>56</v>
      </c>
      <c r="G40" s="75">
        <f>IF(C$4&gt;=E40,IF(C$4&lt;E41,(F40+(C$4-E40)*C41/100),""),C13*C40/100)</f>
        <v>101.71601977600002</v>
      </c>
    </row>
    <row r="41" spans="2:7" x14ac:dyDescent="0.25">
      <c r="B41" s="73">
        <v>18000</v>
      </c>
      <c r="C41" s="73">
        <v>1.4</v>
      </c>
      <c r="D41" s="73">
        <f>B41*C41/100</f>
        <v>252</v>
      </c>
      <c r="E41" s="73">
        <f>B39+B41</f>
        <v>30000</v>
      </c>
      <c r="F41" s="73">
        <f>D40+D41</f>
        <v>308</v>
      </c>
      <c r="G41" s="75" t="str">
        <f t="shared" ref="G41" si="1">IF(C$4&gt;=E41,IF(C$4&lt;E42,(F41+(C$4-E41)*C42/100),""),"")</f>
        <v/>
      </c>
    </row>
    <row r="42" spans="2:7" x14ac:dyDescent="0.25">
      <c r="B42" s="73">
        <v>20000</v>
      </c>
      <c r="C42" s="73">
        <v>2.1</v>
      </c>
      <c r="D42" s="73">
        <f>B42*C42/100</f>
        <v>420</v>
      </c>
      <c r="E42" s="73">
        <f>B41+B42+B39</f>
        <v>50000</v>
      </c>
      <c r="F42" s="73">
        <f>D41+D42+D40</f>
        <v>728</v>
      </c>
      <c r="G42" s="75" t="str">
        <f t="shared" ref="G42:G43" si="2">IF(C$4&gt;=E42,IF(C$4&lt;E43,(F42+(C$4-E42)*C43/100),""),"")</f>
        <v/>
      </c>
    </row>
    <row r="43" spans="2:7" x14ac:dyDescent="0.25">
      <c r="B43" s="74">
        <v>50000</v>
      </c>
      <c r="C43" s="73">
        <v>2.8</v>
      </c>
      <c r="D43" s="73">
        <f>B43*C43/100</f>
        <v>1400</v>
      </c>
      <c r="E43" s="73">
        <f>B42+B43+B41+B39</f>
        <v>100000</v>
      </c>
      <c r="F43" s="73">
        <f>D42+D43+D41+D40</f>
        <v>2128</v>
      </c>
      <c r="G43" s="75" t="str">
        <f t="shared" si="2"/>
        <v/>
      </c>
    </row>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8"/>
  <dimension ref="A2:J44"/>
  <sheetViews>
    <sheetView workbookViewId="0">
      <selection activeCell="C10" sqref="C10"/>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'Μισθοδοσία παλαιό 2016'!E26</f>
        <v>21496.091712000001</v>
      </c>
      <c r="E4" s="62">
        <f>MAX(G31:G33)</f>
        <v>4833.8665964800002</v>
      </c>
      <c r="F4" s="62">
        <f>MAX(G39:G43)</f>
        <v>250.80458560000005</v>
      </c>
      <c r="J4" s="63">
        <f>IF(E4&gt;=E7,E4-E7,0)</f>
        <v>2948.8275136000002</v>
      </c>
    </row>
    <row r="5" spans="1:10" x14ac:dyDescent="0.25">
      <c r="A5" s="1" t="s">
        <v>15</v>
      </c>
      <c r="E5" s="64"/>
    </row>
    <row r="6" spans="1:10" x14ac:dyDescent="0.25">
      <c r="C6" s="1">
        <f>IF(OR(C3=3,C3=4),2100,IF(C3=2,2000,IF(C3=1,1950,1900)))</f>
        <v>1900</v>
      </c>
      <c r="E6" s="58" t="s">
        <v>60</v>
      </c>
    </row>
    <row r="7" spans="1:10" x14ac:dyDescent="0.25">
      <c r="E7" s="62">
        <f>E16</f>
        <v>1885.03908288</v>
      </c>
    </row>
    <row r="9" spans="1:10" x14ac:dyDescent="0.25">
      <c r="A9" s="53" t="s">
        <v>11</v>
      </c>
      <c r="B9" s="54" t="s">
        <v>17</v>
      </c>
      <c r="E9" s="64" t="s">
        <v>60</v>
      </c>
      <c r="F9" s="64"/>
    </row>
    <row r="10" spans="1:10" x14ac:dyDescent="0.25">
      <c r="A10" s="66" t="s">
        <v>44</v>
      </c>
      <c r="B10" s="67"/>
      <c r="C10" s="188">
        <f>IF(C4&lt;=20000,C6,C6-(C4-20000)*0.01)</f>
        <v>1885.03908288</v>
      </c>
      <c r="E10" s="187">
        <f>C10</f>
        <v>1885.03908288</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1885.03908288</v>
      </c>
    </row>
    <row r="18" spans="2:9" x14ac:dyDescent="0.25">
      <c r="C18" s="111"/>
    </row>
    <row r="21" spans="2:9" x14ac:dyDescent="0.25">
      <c r="I21" s="1">
        <f>6334*0.29</f>
        <v>1836.86</v>
      </c>
    </row>
    <row r="29" spans="2:9" x14ac:dyDescent="0.25">
      <c r="C29" s="70" t="s">
        <v>61</v>
      </c>
    </row>
    <row r="30" spans="2:9" ht="45.75" customHeight="1" x14ac:dyDescent="0.25">
      <c r="B30" s="71" t="s">
        <v>23</v>
      </c>
      <c r="C30" s="72" t="s">
        <v>24</v>
      </c>
      <c r="D30" s="71" t="s">
        <v>25</v>
      </c>
      <c r="E30" s="71" t="s">
        <v>26</v>
      </c>
      <c r="F30" s="71" t="s">
        <v>27</v>
      </c>
    </row>
    <row r="31" spans="2:9" x14ac:dyDescent="0.25">
      <c r="B31" s="73">
        <v>20000</v>
      </c>
      <c r="C31" s="73">
        <v>22</v>
      </c>
      <c r="D31" s="73">
        <f>B31*C31/100</f>
        <v>4400</v>
      </c>
      <c r="E31" s="73">
        <f>20000</f>
        <v>20000</v>
      </c>
      <c r="F31" s="73">
        <f>D31</f>
        <v>4400</v>
      </c>
      <c r="G31" s="75">
        <f>IF(C$4&gt;=E31,IF(C$4&lt;E32,(F31+(C$4-E31)*C32/100),""),C4*C31/100)</f>
        <v>4833.8665964800002</v>
      </c>
    </row>
    <row r="32" spans="2:9"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250.80458560000005</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9"/>
  <dimension ref="A2:J44"/>
  <sheetViews>
    <sheetView workbookViewId="0">
      <selection activeCell="C6" sqref="C6"/>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'Μισθοδοσία παλαιό 2017'!E26</f>
        <v>21496.091712000001</v>
      </c>
      <c r="E4" s="62">
        <f>MAX(G31:G33)</f>
        <v>4833.8665964800002</v>
      </c>
      <c r="F4" s="62">
        <f>MAX(G39:G43)</f>
        <v>250.80458560000005</v>
      </c>
      <c r="J4" s="63">
        <f>IF(E4&gt;=E7,E4-E7,0)</f>
        <v>2948.8275136000002</v>
      </c>
    </row>
    <row r="5" spans="1:10" x14ac:dyDescent="0.25">
      <c r="A5" s="1" t="s">
        <v>15</v>
      </c>
      <c r="E5" s="64"/>
    </row>
    <row r="6" spans="1:10" x14ac:dyDescent="0.25">
      <c r="C6" s="1">
        <f>IF(OR(C3=3,C3=4),2100,IF(C3=2,2000,IF(C3=1,1950,1900)))</f>
        <v>1900</v>
      </c>
      <c r="E6" s="58" t="s">
        <v>60</v>
      </c>
    </row>
    <row r="7" spans="1:10" x14ac:dyDescent="0.25">
      <c r="E7" s="62">
        <f>E16</f>
        <v>1885.03908288</v>
      </c>
    </row>
    <row r="9" spans="1:10" x14ac:dyDescent="0.25">
      <c r="A9" s="53" t="s">
        <v>11</v>
      </c>
      <c r="B9" s="54" t="s">
        <v>17</v>
      </c>
      <c r="E9" s="64" t="s">
        <v>60</v>
      </c>
      <c r="F9" s="64"/>
    </row>
    <row r="10" spans="1:10" x14ac:dyDescent="0.25">
      <c r="A10" s="66" t="s">
        <v>44</v>
      </c>
      <c r="B10" s="67"/>
      <c r="C10" s="188">
        <f>IF(C4&lt;=20000,C6,C6-(C4-20000)*0.01)</f>
        <v>1885.03908288</v>
      </c>
      <c r="E10" s="187">
        <f>C10</f>
        <v>1885.03908288</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1885.03908288</v>
      </c>
    </row>
    <row r="18" spans="2:9" x14ac:dyDescent="0.25">
      <c r="C18" s="111"/>
    </row>
    <row r="21" spans="2:9" x14ac:dyDescent="0.25">
      <c r="I21" s="1">
        <f>6334*0.29</f>
        <v>1836.86</v>
      </c>
    </row>
    <row r="29" spans="2:9" x14ac:dyDescent="0.25">
      <c r="C29" s="70" t="s">
        <v>61</v>
      </c>
    </row>
    <row r="30" spans="2:9" ht="45.75" customHeight="1" x14ac:dyDescent="0.25">
      <c r="B30" s="71" t="s">
        <v>23</v>
      </c>
      <c r="C30" s="72" t="s">
        <v>24</v>
      </c>
      <c r="D30" s="71" t="s">
        <v>25</v>
      </c>
      <c r="E30" s="71" t="s">
        <v>26</v>
      </c>
      <c r="F30" s="71" t="s">
        <v>27</v>
      </c>
    </row>
    <row r="31" spans="2:9" x14ac:dyDescent="0.25">
      <c r="B31" s="73">
        <v>20000</v>
      </c>
      <c r="C31" s="73">
        <v>22</v>
      </c>
      <c r="D31" s="73">
        <f>B31*C31/100</f>
        <v>4400</v>
      </c>
      <c r="E31" s="73">
        <f>20000</f>
        <v>20000</v>
      </c>
      <c r="F31" s="73">
        <f>D31</f>
        <v>4400</v>
      </c>
      <c r="G31" s="75">
        <f>IF(C$4&gt;=E31,IF(C$4&lt;E32,(F31+(C$4-E31)*C32/100),""),C4*C31/100)</f>
        <v>4833.8665964800002</v>
      </c>
    </row>
    <row r="32" spans="2:9"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250.80458560000005</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0"/>
  <dimension ref="A2:J44"/>
  <sheetViews>
    <sheetView workbookViewId="0">
      <selection activeCell="C4" sqref="C4"/>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'Μισθοδοσία 2017 - 2020'!F39</f>
        <v>23265.429984000002</v>
      </c>
      <c r="E4" s="62">
        <f>MAX(G31:G33)</f>
        <v>5346.9746953600006</v>
      </c>
      <c r="F4" s="62">
        <f>MAX(G39:G43)</f>
        <v>339.27149920000011</v>
      </c>
      <c r="J4" s="63">
        <f>IF(E4&gt;=E7,E4-E7,0)</f>
        <v>3479.6289952000006</v>
      </c>
    </row>
    <row r="5" spans="1:10" x14ac:dyDescent="0.25">
      <c r="A5" s="1" t="s">
        <v>15</v>
      </c>
      <c r="E5" s="64"/>
    </row>
    <row r="6" spans="1:10" x14ac:dyDescent="0.25">
      <c r="C6" s="1">
        <f>IF(OR(C3=3,C3=4),2100,IF(C3=2,2000,IF(C3=1,1950,1900)))</f>
        <v>1900</v>
      </c>
      <c r="E6" s="58" t="s">
        <v>60</v>
      </c>
    </row>
    <row r="7" spans="1:10" x14ac:dyDescent="0.25">
      <c r="E7" s="62">
        <f>E16</f>
        <v>1867.34570016</v>
      </c>
    </row>
    <row r="9" spans="1:10" x14ac:dyDescent="0.25">
      <c r="A9" s="53" t="s">
        <v>11</v>
      </c>
      <c r="B9" s="54" t="s">
        <v>17</v>
      </c>
      <c r="E9" s="64" t="s">
        <v>60</v>
      </c>
      <c r="F9" s="64"/>
    </row>
    <row r="10" spans="1:10" x14ac:dyDescent="0.25">
      <c r="A10" s="66" t="s">
        <v>44</v>
      </c>
      <c r="B10" s="67"/>
      <c r="C10" s="188">
        <f>IF(C4&lt;=20000,C6,C6-(C4-20000)*0.01)</f>
        <v>1867.34570016</v>
      </c>
      <c r="E10" s="187">
        <f>C10</f>
        <v>1867.34570016</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1867.34570016</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5346.9746953600006</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339.27149920000011</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9"/>
  <dimension ref="A2:J44"/>
  <sheetViews>
    <sheetView workbookViewId="0">
      <selection activeCell="C5" sqref="C5"/>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'2016 - 2020 κλ 0 προη βαθμ'!F32</f>
        <v>23265.429984000002</v>
      </c>
      <c r="E4" s="62">
        <f>MAX(G31:G33)</f>
        <v>5346.9746953600006</v>
      </c>
      <c r="F4" s="62">
        <f>MAX(G39:G43)</f>
        <v>339.27149920000011</v>
      </c>
      <c r="J4" s="63">
        <f>IF(E4&gt;=E7,E4-E7,0)</f>
        <v>3479.6289952000006</v>
      </c>
    </row>
    <row r="5" spans="1:10" x14ac:dyDescent="0.25">
      <c r="A5" s="1" t="s">
        <v>15</v>
      </c>
      <c r="E5" s="64"/>
    </row>
    <row r="6" spans="1:10" x14ac:dyDescent="0.25">
      <c r="C6" s="1">
        <f>IF(OR(C3=3,C3=4),2100,IF(C3=2,2000,IF(C3=1,1950,1900)))</f>
        <v>1900</v>
      </c>
      <c r="E6" s="58" t="s">
        <v>60</v>
      </c>
    </row>
    <row r="7" spans="1:10" x14ac:dyDescent="0.25">
      <c r="E7" s="62">
        <f>E16</f>
        <v>1867.34570016</v>
      </c>
    </row>
    <row r="9" spans="1:10" x14ac:dyDescent="0.25">
      <c r="A9" s="53" t="s">
        <v>11</v>
      </c>
      <c r="B9" s="54" t="s">
        <v>17</v>
      </c>
      <c r="E9" s="64" t="s">
        <v>60</v>
      </c>
      <c r="F9" s="64"/>
    </row>
    <row r="10" spans="1:10" x14ac:dyDescent="0.25">
      <c r="A10" s="66" t="s">
        <v>44</v>
      </c>
      <c r="B10" s="67"/>
      <c r="C10" s="188">
        <f>IF(C4&lt;=20000,C6,C6-(C4-20000)*0.01)</f>
        <v>1867.34570016</v>
      </c>
      <c r="E10" s="187">
        <f>C10</f>
        <v>1867.34570016</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1867.34570016</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5346.9746953600006</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339.27149920000011</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1"/>
  <dimension ref="A2:J44"/>
  <sheetViews>
    <sheetView workbookViewId="0">
      <selection activeCell="C6" sqref="C6"/>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'Μισθοδοσία 2017 - 2020'!G39</f>
        <v>23579.341055999997</v>
      </c>
      <c r="E4" s="62">
        <f>MAX(G31:G33)</f>
        <v>5438.0089062399993</v>
      </c>
      <c r="F4" s="62">
        <f>MAX(G39:G43)</f>
        <v>354.96705279999986</v>
      </c>
      <c r="J4" s="63">
        <f>IF(E4&gt;=E7,E4-E7,0)</f>
        <v>3573.8023167999991</v>
      </c>
    </row>
    <row r="5" spans="1:10" x14ac:dyDescent="0.25">
      <c r="A5" s="1" t="s">
        <v>15</v>
      </c>
      <c r="E5" s="64"/>
    </row>
    <row r="6" spans="1:10" x14ac:dyDescent="0.25">
      <c r="C6" s="1">
        <f>IF(OR(C3=3,C3=4),2100,IF(C3=2,2000,IF(C3=1,1950,1900)))</f>
        <v>1900</v>
      </c>
      <c r="E6" s="58" t="s">
        <v>60</v>
      </c>
    </row>
    <row r="7" spans="1:10" x14ac:dyDescent="0.25">
      <c r="E7" s="62">
        <f>E16</f>
        <v>1864.20658944</v>
      </c>
    </row>
    <row r="9" spans="1:10" x14ac:dyDescent="0.25">
      <c r="A9" s="53" t="s">
        <v>11</v>
      </c>
      <c r="B9" s="54" t="s">
        <v>17</v>
      </c>
      <c r="E9" s="64" t="s">
        <v>60</v>
      </c>
      <c r="F9" s="64"/>
    </row>
    <row r="10" spans="1:10" x14ac:dyDescent="0.25">
      <c r="A10" s="66" t="s">
        <v>44</v>
      </c>
      <c r="B10" s="67"/>
      <c r="C10" s="188">
        <f>IF(C4&lt;=20000,C6,C6-(C4-20000)*0.01)</f>
        <v>1864.20658944</v>
      </c>
      <c r="E10" s="187">
        <f>C10</f>
        <v>1864.20658944</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1864.20658944</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5438.0089062399993</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354.96705279999986</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2"/>
  <dimension ref="A2:J44"/>
  <sheetViews>
    <sheetView workbookViewId="0">
      <selection activeCell="C6" sqref="C6"/>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'Μισθοδοσία 2017 - 2020'!H39</f>
        <v>23893.252128</v>
      </c>
      <c r="E4" s="62">
        <f>MAX(G31:G33)</f>
        <v>5529.0431171199998</v>
      </c>
      <c r="F4" s="62">
        <f>MAX(G39:G43)</f>
        <v>370.66260640000002</v>
      </c>
      <c r="J4" s="63">
        <f>IF(E4&gt;=E7,E4-E7,0)</f>
        <v>3667.9756383999998</v>
      </c>
    </row>
    <row r="5" spans="1:10" x14ac:dyDescent="0.25">
      <c r="A5" s="1" t="s">
        <v>15</v>
      </c>
      <c r="E5" s="64"/>
    </row>
    <row r="6" spans="1:10" x14ac:dyDescent="0.25">
      <c r="C6" s="1">
        <f>IF(OR(C3=3,C3=4),2100,IF(C3=2,2000,IF(C3=1,1950,1900)))</f>
        <v>1900</v>
      </c>
      <c r="E6" s="58" t="s">
        <v>60</v>
      </c>
    </row>
    <row r="7" spans="1:10" x14ac:dyDescent="0.25">
      <c r="E7" s="62">
        <f>E16</f>
        <v>1861.0674787200001</v>
      </c>
    </row>
    <row r="9" spans="1:10" x14ac:dyDescent="0.25">
      <c r="A9" s="53" t="s">
        <v>11</v>
      </c>
      <c r="B9" s="54" t="s">
        <v>17</v>
      </c>
      <c r="E9" s="64" t="s">
        <v>60</v>
      </c>
      <c r="F9" s="64"/>
    </row>
    <row r="10" spans="1:10" x14ac:dyDescent="0.25">
      <c r="A10" s="66" t="s">
        <v>44</v>
      </c>
      <c r="B10" s="67"/>
      <c r="C10" s="188">
        <f>IF(C4&lt;=20000,C6,C6-(C4-20000)*0.01)</f>
        <v>1861.0674787200001</v>
      </c>
      <c r="E10" s="187">
        <f>C10</f>
        <v>1861.0674787200001</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1861.0674787200001</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5529.0431171199998</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370.66260640000002</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3"/>
  <dimension ref="A2:J44"/>
  <sheetViews>
    <sheetView topLeftCell="A13" workbookViewId="0">
      <selection activeCell="L4" sqref="L4"/>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139</v>
      </c>
    </row>
    <row r="4" spans="1:10" ht="18.75" x14ac:dyDescent="0.3">
      <c r="A4" s="55" t="s">
        <v>14</v>
      </c>
      <c r="B4" s="60"/>
      <c r="C4" s="61">
        <f>'Μισθοδοσία 2017 - 2020'!I39</f>
        <v>24207.163199999999</v>
      </c>
      <c r="E4" s="62">
        <f>MAX(G31:G33)</f>
        <v>5620.0773279999994</v>
      </c>
      <c r="F4" s="62">
        <f>MAX(G39:G43)</f>
        <v>386.35815999999994</v>
      </c>
      <c r="J4" s="63">
        <f>IF(E4&gt;=E7,E4-E7,0)</f>
        <v>3762.1489599999995</v>
      </c>
    </row>
    <row r="5" spans="1:10" x14ac:dyDescent="0.25">
      <c r="A5" s="1" t="s">
        <v>15</v>
      </c>
      <c r="E5" s="64"/>
    </row>
    <row r="6" spans="1:10" x14ac:dyDescent="0.25">
      <c r="C6" s="1">
        <f>IF(OR(C3=3,C3=4),2100,IF(C3=2,2000,IF(C3=1,1950,1900)))</f>
        <v>1900</v>
      </c>
      <c r="E6" s="58" t="s">
        <v>60</v>
      </c>
    </row>
    <row r="7" spans="1:10" x14ac:dyDescent="0.25">
      <c r="E7" s="62">
        <f>E16</f>
        <v>1857.9283680000001</v>
      </c>
    </row>
    <row r="9" spans="1:10" x14ac:dyDescent="0.25">
      <c r="A9" s="53" t="s">
        <v>11</v>
      </c>
      <c r="B9" s="54" t="s">
        <v>17</v>
      </c>
      <c r="E9" s="64" t="s">
        <v>60</v>
      </c>
      <c r="F9" s="64"/>
    </row>
    <row r="10" spans="1:10" x14ac:dyDescent="0.25">
      <c r="A10" s="66" t="s">
        <v>44</v>
      </c>
      <c r="B10" s="67"/>
      <c r="C10" s="188">
        <f>IF(C4&lt;=20000,C6,C6-(C4-20000)*0.01)</f>
        <v>1857.9283680000001</v>
      </c>
      <c r="E10" s="187">
        <f>C10</f>
        <v>1857.9283680000001</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1857.9283680000001</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5620.0773279999994</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386.35815999999994</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4"/>
  <dimension ref="A1:L44"/>
  <sheetViews>
    <sheetView workbookViewId="0">
      <selection activeCell="E7" sqref="E7"/>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1" spans="1:12" x14ac:dyDescent="0.25">
      <c r="D1" s="1" t="s">
        <v>140</v>
      </c>
    </row>
    <row r="2" spans="1:12" x14ac:dyDescent="0.25">
      <c r="A2" s="53" t="s">
        <v>11</v>
      </c>
      <c r="B2" s="54" t="s">
        <v>12</v>
      </c>
    </row>
    <row r="3" spans="1:12" ht="18.75" x14ac:dyDescent="0.3">
      <c r="A3" s="55" t="s">
        <v>13</v>
      </c>
      <c r="B3" s="56"/>
      <c r="C3" s="57">
        <f>'Μισθοδοσία 2017 - 2020'!H28</f>
        <v>0</v>
      </c>
      <c r="E3" s="58" t="s">
        <v>58</v>
      </c>
      <c r="F3" s="58" t="s">
        <v>53</v>
      </c>
      <c r="J3" s="59" t="s">
        <v>139</v>
      </c>
    </row>
    <row r="4" spans="1:12" ht="18.75" x14ac:dyDescent="0.3">
      <c r="A4" s="55" t="s">
        <v>14</v>
      </c>
      <c r="B4" s="60"/>
      <c r="C4" s="61">
        <f>'Μισθοδοσία 2017 - 2020'!I39</f>
        <v>24207.163199999999</v>
      </c>
      <c r="E4" s="62">
        <f>MAX(G31:G33)</f>
        <v>5620.0773279999994</v>
      </c>
      <c r="F4" s="62">
        <f>MAX(G39:G43)</f>
        <v>386.35815999999994</v>
      </c>
      <c r="J4" s="63">
        <f>IF(E4&gt;=E7,E4-E7,0)</f>
        <v>4412.1489599999995</v>
      </c>
      <c r="L4" s="1">
        <f>J4/12</f>
        <v>367.67907999999994</v>
      </c>
    </row>
    <row r="5" spans="1:12" x14ac:dyDescent="0.25">
      <c r="A5" s="1" t="s">
        <v>15</v>
      </c>
      <c r="E5" s="64"/>
    </row>
    <row r="6" spans="1:12" x14ac:dyDescent="0.25">
      <c r="C6" s="1">
        <f>IF(OR(C3=3,C3=4),1450,IF(C3=2,1350,IF(C3=1,1300,1250)))</f>
        <v>1250</v>
      </c>
      <c r="E6" s="58" t="s">
        <v>144</v>
      </c>
    </row>
    <row r="7" spans="1:12" x14ac:dyDescent="0.25">
      <c r="E7" s="62">
        <f>E16</f>
        <v>1207.9283680000001</v>
      </c>
    </row>
    <row r="9" spans="1:12" x14ac:dyDescent="0.25">
      <c r="A9" s="53" t="s">
        <v>11</v>
      </c>
      <c r="B9" s="54" t="s">
        <v>17</v>
      </c>
      <c r="E9" s="64" t="s">
        <v>60</v>
      </c>
      <c r="F9" s="64"/>
    </row>
    <row r="10" spans="1:12" x14ac:dyDescent="0.25">
      <c r="A10" s="66" t="s">
        <v>44</v>
      </c>
      <c r="B10" s="67"/>
      <c r="C10" s="188">
        <f>IF(C4&lt;=20000,C6,C6-(C4-20000)*0.01)</f>
        <v>1207.9283680000001</v>
      </c>
      <c r="E10" s="187">
        <f>C10</f>
        <v>1207.9283680000001</v>
      </c>
      <c r="F10" s="64"/>
      <c r="G10" s="75"/>
    </row>
    <row r="11" spans="1:12" x14ac:dyDescent="0.25">
      <c r="A11" s="66" t="s">
        <v>18</v>
      </c>
      <c r="B11" s="67"/>
      <c r="C11" s="57">
        <v>0</v>
      </c>
      <c r="E11" s="1">
        <f>IF(C11&lt;=1200,0.1*C11,120)</f>
        <v>0</v>
      </c>
    </row>
    <row r="12" spans="1:12" x14ac:dyDescent="0.25">
      <c r="A12" s="68" t="s">
        <v>19</v>
      </c>
      <c r="B12" s="69"/>
      <c r="C12" s="57"/>
      <c r="E12" s="1">
        <f>0.1*C12</f>
        <v>0</v>
      </c>
    </row>
    <row r="13" spans="1:12" x14ac:dyDescent="0.25">
      <c r="A13" s="68" t="s">
        <v>20</v>
      </c>
      <c r="B13" s="69"/>
      <c r="C13" s="57">
        <v>0</v>
      </c>
      <c r="E13" s="1">
        <f>IF(0.1*C13&lt;=3000,0.1*C13,3000)</f>
        <v>0</v>
      </c>
    </row>
    <row r="14" spans="1:12" x14ac:dyDescent="0.25">
      <c r="A14" s="68" t="s">
        <v>21</v>
      </c>
      <c r="B14" s="69"/>
      <c r="C14" s="57">
        <v>0</v>
      </c>
      <c r="E14" s="1">
        <f>IF(C14&lt;=C3*1000,0.1*C14,0.1*C3*1000)</f>
        <v>0</v>
      </c>
    </row>
    <row r="15" spans="1:12" x14ac:dyDescent="0.25">
      <c r="A15" s="68" t="s">
        <v>22</v>
      </c>
      <c r="B15" s="69"/>
      <c r="C15" s="57">
        <v>0</v>
      </c>
      <c r="E15" s="1">
        <f>IF(C15&lt;=1000,0.1*C15,100)</f>
        <v>0</v>
      </c>
    </row>
    <row r="16" spans="1:12" x14ac:dyDescent="0.25">
      <c r="E16" s="75">
        <f>SUM(E10:E15)</f>
        <v>1207.9283680000001</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5620.0773279999994</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386.35815999999994</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Φύλλο25"/>
  <dimension ref="B1:AE67"/>
  <sheetViews>
    <sheetView workbookViewId="0">
      <selection activeCell="G16" sqref="G16"/>
    </sheetView>
  </sheetViews>
  <sheetFormatPr defaultRowHeight="15" x14ac:dyDescent="0.25"/>
  <cols>
    <col min="1" max="3" width="3.140625" customWidth="1"/>
    <col min="8" max="8" width="7.28515625" customWidth="1"/>
    <col min="9" max="9" width="11.140625" customWidth="1"/>
    <col min="10" max="10" width="7.7109375" customWidth="1"/>
    <col min="11" max="11" width="13.85546875" customWidth="1"/>
    <col min="12" max="12" width="7.5703125" customWidth="1"/>
    <col min="14" max="14" width="16.5703125" customWidth="1"/>
    <col min="15" max="15" width="10.140625" customWidth="1"/>
    <col min="17" max="17" width="5.42578125" customWidth="1"/>
    <col min="18" max="18" width="5.5703125" customWidth="1"/>
    <col min="22" max="22" width="9.5703125" bestFit="1" customWidth="1"/>
  </cols>
  <sheetData>
    <row r="1" spans="2:31" ht="15.75" thickBot="1" x14ac:dyDescent="0.3"/>
    <row r="2" spans="2:31" ht="15.75" thickBot="1" x14ac:dyDescent="0.3">
      <c r="B2" s="316"/>
      <c r="C2" s="317"/>
      <c r="D2" s="317"/>
      <c r="E2" s="317"/>
      <c r="F2" s="317"/>
      <c r="G2" s="317"/>
      <c r="H2" s="317"/>
      <c r="I2" s="317"/>
      <c r="J2" s="317"/>
      <c r="K2" s="317"/>
      <c r="L2" s="317"/>
      <c r="M2" s="317"/>
      <c r="N2" s="317"/>
      <c r="O2" s="317"/>
      <c r="P2" s="317"/>
      <c r="Q2" s="317"/>
      <c r="R2" s="318"/>
    </row>
    <row r="3" spans="2:31" ht="24" thickBot="1" x14ac:dyDescent="0.4">
      <c r="B3" s="319"/>
      <c r="C3" s="314"/>
      <c r="D3" s="314"/>
      <c r="E3" s="314"/>
      <c r="F3" s="337"/>
      <c r="G3" s="338" t="s">
        <v>187</v>
      </c>
      <c r="H3" s="338"/>
      <c r="I3" s="339"/>
      <c r="J3" s="339"/>
      <c r="K3" s="339"/>
      <c r="L3" s="339"/>
      <c r="M3" s="339"/>
      <c r="N3" s="340"/>
      <c r="O3" s="314"/>
      <c r="P3" s="314"/>
      <c r="Q3" s="314"/>
      <c r="R3" s="320"/>
    </row>
    <row r="4" spans="2:31" x14ac:dyDescent="0.25">
      <c r="B4" s="319"/>
      <c r="C4" s="314"/>
      <c r="D4" s="314"/>
      <c r="E4" s="314"/>
      <c r="F4" s="314"/>
      <c r="G4" s="314"/>
      <c r="H4" s="314"/>
      <c r="I4" s="314"/>
      <c r="J4" s="314"/>
      <c r="K4" s="314"/>
      <c r="L4" s="314"/>
      <c r="M4" s="314"/>
      <c r="N4" s="314"/>
      <c r="O4" s="314"/>
      <c r="P4" s="314"/>
      <c r="Q4" s="314"/>
      <c r="R4" s="320"/>
    </row>
    <row r="5" spans="2:31" x14ac:dyDescent="0.25">
      <c r="B5" s="319"/>
      <c r="C5" s="314"/>
      <c r="D5" s="314"/>
      <c r="E5" s="343" t="str">
        <f>IF(AND(O10=1,L9&gt;20000),"Λάθος τιμή εύρους του εκτιμώμενου ετήσιου φορολογητέου εισοδήματος για το 2017 στο παρακάτω μενού. Πρέπει να είναι &gt; 20.000 ευρώ",IF(AND(O10=2,L9&gt;30000),"Λάθος τιμή εύρους του εκτιμώμενου ετήσιου φορολογητέου εισοδήματος για το 2017 στο παρακάτω μενού. Πρέπει να είναι &gt; 30.000 ευρώ",""))</f>
        <v/>
      </c>
      <c r="F5" s="343"/>
      <c r="G5" s="314"/>
      <c r="H5" s="314"/>
      <c r="I5" s="314"/>
      <c r="J5" s="314"/>
      <c r="K5" s="314"/>
      <c r="L5" s="314"/>
      <c r="M5" s="314"/>
      <c r="N5" s="314"/>
      <c r="O5" s="314"/>
      <c r="P5" s="314"/>
      <c r="Q5" s="314"/>
      <c r="R5" s="320"/>
      <c r="T5" s="351"/>
      <c r="U5" s="351"/>
      <c r="V5" s="351"/>
      <c r="W5" s="351"/>
      <c r="X5" s="351"/>
      <c r="Y5" s="351"/>
      <c r="Z5" s="351"/>
      <c r="AA5" s="351"/>
      <c r="AB5" s="351"/>
      <c r="AC5" s="351"/>
      <c r="AD5" s="351"/>
      <c r="AE5" s="351"/>
    </row>
    <row r="6" spans="2:31" ht="15.75" thickBot="1" x14ac:dyDescent="0.3">
      <c r="B6" s="319"/>
      <c r="C6" s="314"/>
      <c r="D6" s="343" t="str">
        <f>IF(AND(V39=1,O8=1),"Λάθος τιμή μήνα. Εφόσον  δηλώσατε αλλαγή βαθμίδας στο φύλλο υπολογισμού μισθοδοσίας, πρέπει να επιλέξετε τον μήνα αλλαγής στο παρακάτω μενού.",IF(AND(V39=0,O8&lt;&gt;1),"Λάθος τιμή μήνα. Δεν έχετε αλλάξει βαθμίδα οπότε επιλέξτε 'Kανένας' στο παρακάτω μενού",""))</f>
        <v/>
      </c>
      <c r="F6" s="313"/>
      <c r="G6" s="314"/>
      <c r="H6" s="314"/>
      <c r="I6" s="314"/>
      <c r="J6" s="314"/>
      <c r="K6" s="314"/>
      <c r="L6" s="314"/>
      <c r="M6" s="314"/>
      <c r="N6" s="314"/>
      <c r="O6" s="314"/>
      <c r="P6" s="314"/>
      <c r="Q6" s="314"/>
      <c r="R6" s="320"/>
      <c r="T6" s="351"/>
      <c r="U6" s="351"/>
      <c r="V6" s="351"/>
      <c r="W6" s="351"/>
      <c r="X6" s="351"/>
      <c r="Y6" s="351"/>
      <c r="Z6" s="351"/>
      <c r="AA6" s="351"/>
      <c r="AB6" s="351"/>
      <c r="AC6" s="351"/>
      <c r="AD6" s="351"/>
      <c r="AE6" s="351"/>
    </row>
    <row r="7" spans="2:31" x14ac:dyDescent="0.25">
      <c r="B7" s="319"/>
      <c r="C7" s="326"/>
      <c r="D7" s="327"/>
      <c r="E7" s="327"/>
      <c r="F7" s="327"/>
      <c r="G7" s="327"/>
      <c r="H7" s="327"/>
      <c r="I7" s="327"/>
      <c r="J7" s="327"/>
      <c r="K7" s="327"/>
      <c r="L7" s="327"/>
      <c r="M7" s="327"/>
      <c r="N7" s="327"/>
      <c r="O7" s="327"/>
      <c r="P7" s="327"/>
      <c r="Q7" s="328"/>
      <c r="R7" s="320"/>
      <c r="T7" s="341"/>
      <c r="U7" s="341"/>
      <c r="V7" s="341"/>
      <c r="W7" s="341"/>
      <c r="X7" s="341"/>
      <c r="Y7" s="341"/>
      <c r="Z7" s="341"/>
      <c r="AA7" s="341"/>
      <c r="AB7" s="341"/>
      <c r="AC7" s="341"/>
      <c r="AD7" s="341"/>
      <c r="AE7" s="351"/>
    </row>
    <row r="8" spans="2:31" x14ac:dyDescent="0.25">
      <c r="B8" s="319"/>
      <c r="C8" s="329"/>
      <c r="D8" s="160" t="s">
        <v>164</v>
      </c>
      <c r="E8" s="160"/>
      <c r="F8" s="160"/>
      <c r="G8" s="160"/>
      <c r="H8" s="160"/>
      <c r="I8" s="160"/>
      <c r="J8" s="11"/>
      <c r="K8" s="307"/>
      <c r="L8" s="307"/>
      <c r="M8" s="307"/>
      <c r="N8" s="11"/>
      <c r="O8" s="346">
        <v>1</v>
      </c>
      <c r="P8" s="315"/>
      <c r="Q8" s="334"/>
      <c r="R8" s="320"/>
      <c r="T8" s="351"/>
      <c r="U8" s="351"/>
      <c r="V8" s="351"/>
      <c r="W8" s="351"/>
      <c r="X8" s="351"/>
      <c r="Y8" s="351"/>
      <c r="Z8" s="351"/>
      <c r="AA8" s="351"/>
      <c r="AB8" s="351"/>
      <c r="AC8" s="351"/>
      <c r="AD8" s="341"/>
      <c r="AE8" s="351"/>
    </row>
    <row r="9" spans="2:31" x14ac:dyDescent="0.25">
      <c r="B9" s="319"/>
      <c r="C9" s="329"/>
      <c r="D9" s="183" t="s">
        <v>184</v>
      </c>
      <c r="E9" s="306"/>
      <c r="F9" s="306"/>
      <c r="G9" s="306"/>
      <c r="H9" s="306"/>
      <c r="I9" s="306"/>
      <c r="J9" s="306"/>
      <c r="K9" s="304"/>
      <c r="L9" s="309">
        <f>AB12</f>
        <v>23265.429984000002</v>
      </c>
      <c r="M9" s="186" t="s">
        <v>183</v>
      </c>
      <c r="N9" s="335"/>
      <c r="O9" s="331"/>
      <c r="P9" s="331"/>
      <c r="Q9" s="334"/>
      <c r="R9" s="321"/>
      <c r="T9" s="341"/>
      <c r="U9" s="341"/>
      <c r="V9" s="341"/>
      <c r="W9" s="341"/>
      <c r="X9" s="341"/>
      <c r="Y9" s="341"/>
      <c r="Z9" s="341"/>
      <c r="AA9" s="341"/>
      <c r="AB9" s="341"/>
      <c r="AC9" s="341"/>
      <c r="AD9" s="341"/>
      <c r="AE9" s="351"/>
    </row>
    <row r="10" spans="2:31" x14ac:dyDescent="0.25">
      <c r="B10" s="319"/>
      <c r="C10" s="329"/>
      <c r="D10" s="160" t="s">
        <v>185</v>
      </c>
      <c r="E10" s="160"/>
      <c r="F10" s="160"/>
      <c r="G10" s="160"/>
      <c r="H10" s="160"/>
      <c r="I10" s="160"/>
      <c r="J10" s="160"/>
      <c r="K10" s="308"/>
      <c r="L10" s="308"/>
      <c r="M10" s="308"/>
      <c r="N10" s="160"/>
      <c r="O10" s="346">
        <v>2</v>
      </c>
      <c r="P10" s="314"/>
      <c r="Q10" s="334"/>
      <c r="R10" s="321"/>
      <c r="T10" s="341">
        <f>O10</f>
        <v>2</v>
      </c>
      <c r="U10" s="341"/>
      <c r="V10" s="341"/>
      <c r="W10" s="341"/>
      <c r="X10" s="341"/>
      <c r="Y10" s="341"/>
      <c r="Z10" s="341"/>
      <c r="AA10" s="341" t="s">
        <v>180</v>
      </c>
      <c r="AB10" s="341"/>
      <c r="AC10" s="341"/>
      <c r="AD10" s="341"/>
      <c r="AE10" s="351"/>
    </row>
    <row r="11" spans="2:31" x14ac:dyDescent="0.25">
      <c r="B11" s="319"/>
      <c r="C11" s="329"/>
      <c r="D11" s="331"/>
      <c r="E11" s="331"/>
      <c r="F11" s="331"/>
      <c r="G11" s="331"/>
      <c r="H11" s="331"/>
      <c r="I11" s="331"/>
      <c r="J11" s="331"/>
      <c r="K11" s="331"/>
      <c r="L11" s="331"/>
      <c r="M11" s="331"/>
      <c r="N11" s="331"/>
      <c r="O11" s="331"/>
      <c r="P11" s="331"/>
      <c r="Q11" s="334"/>
      <c r="R11" s="320"/>
      <c r="T11" s="341"/>
      <c r="U11" s="341"/>
      <c r="V11" s="341" t="s">
        <v>166</v>
      </c>
      <c r="W11" s="341" t="s">
        <v>165</v>
      </c>
      <c r="X11" s="341" t="s">
        <v>166</v>
      </c>
      <c r="Y11" s="341" t="s">
        <v>165</v>
      </c>
      <c r="Z11" s="341" t="s">
        <v>166</v>
      </c>
      <c r="AA11" s="341" t="s">
        <v>165</v>
      </c>
      <c r="AB11" s="341" t="s">
        <v>181</v>
      </c>
      <c r="AC11" s="341"/>
      <c r="AD11" s="341"/>
      <c r="AE11" s="351"/>
    </row>
    <row r="12" spans="2:31" x14ac:dyDescent="0.25">
      <c r="B12" s="319"/>
      <c r="C12" s="329"/>
      <c r="D12" s="331"/>
      <c r="E12" s="331"/>
      <c r="F12" s="331"/>
      <c r="G12" s="331"/>
      <c r="H12" s="331"/>
      <c r="I12" s="183" t="s">
        <v>156</v>
      </c>
      <c r="J12" s="183"/>
      <c r="K12" s="183"/>
      <c r="L12" s="304"/>
      <c r="M12" s="304"/>
      <c r="N12" s="304"/>
      <c r="O12" s="310">
        <f t="shared" ref="O12:O17" si="0">IF($V$39=1,IF($O$8&lt;&gt;1,(13-$O$8)*V12+($O$8-2)*W12,0),11*V12)</f>
        <v>379.7199999999998</v>
      </c>
      <c r="P12" s="331"/>
      <c r="Q12" s="334"/>
      <c r="R12" s="320"/>
      <c r="T12" s="341"/>
      <c r="U12" s="341"/>
      <c r="V12" s="342">
        <f>'Μισθοδοσία 2017 - 2020'!F21-'Μισθοδοσία 2017 - 2020'!E21</f>
        <v>34.519999999999982</v>
      </c>
      <c r="W12" s="342">
        <f>'2016 - 2020 κλ 0 προη βαθμ'!F19-'2016 - 2020 κλ 0 προη βαθμ'!E19</f>
        <v>34.519999999999982</v>
      </c>
      <c r="X12" s="342">
        <f t="shared" ref="X12:Y18" si="1">11*V12</f>
        <v>379.7199999999998</v>
      </c>
      <c r="Y12" s="342">
        <f t="shared" si="1"/>
        <v>379.7199999999998</v>
      </c>
      <c r="Z12" s="342">
        <f>'Φόρος 2017'!C4/12</f>
        <v>1938.7858320000003</v>
      </c>
      <c r="AA12" s="341">
        <f>'Φόρος 2017 προη βαθμ'!C4/12</f>
        <v>1938.7858320000003</v>
      </c>
      <c r="AB12" s="342">
        <f>IF($V$39=1,IF($O$8&lt;&gt;1,(13-$O$8)*Z12+($O$8-2)*AA12+Z12,0),12*Z12)</f>
        <v>23265.429984000002</v>
      </c>
      <c r="AC12" s="341"/>
      <c r="AD12" s="341"/>
      <c r="AE12" s="351"/>
    </row>
    <row r="13" spans="2:31" x14ac:dyDescent="0.25">
      <c r="B13" s="319"/>
      <c r="C13" s="329"/>
      <c r="D13" s="331"/>
      <c r="E13" s="331"/>
      <c r="F13" s="331"/>
      <c r="G13" s="331"/>
      <c r="H13" s="331"/>
      <c r="I13" s="183" t="s">
        <v>161</v>
      </c>
      <c r="J13" s="183"/>
      <c r="K13" s="183"/>
      <c r="L13" s="304"/>
      <c r="M13" s="304"/>
      <c r="N13" s="304"/>
      <c r="O13" s="311">
        <f t="shared" si="0"/>
        <v>-301.7337840000024</v>
      </c>
      <c r="P13" s="331"/>
      <c r="Q13" s="334"/>
      <c r="R13" s="320"/>
      <c r="T13" s="341"/>
      <c r="U13" s="341"/>
      <c r="V13" s="342">
        <f>-('Μισθοδοσία 2017 - 2020'!M21-'Μισθοδοσία 2017 - 2020'!L21)</f>
        <v>-27.430344000000218</v>
      </c>
      <c r="W13" s="342">
        <f>-('2016 - 2020 κλ 0 προη βαθμ'!N19-'2016 - 2020 κλ 0 προη βαθμ'!M19)</f>
        <v>-22.597544000000084</v>
      </c>
      <c r="X13" s="342">
        <f t="shared" si="1"/>
        <v>-301.7337840000024</v>
      </c>
      <c r="Y13" s="342">
        <f t="shared" si="1"/>
        <v>-248.57298400000093</v>
      </c>
      <c r="Z13" s="341"/>
      <c r="AA13" s="341"/>
      <c r="AB13" s="341"/>
      <c r="AC13" s="341"/>
      <c r="AD13" s="341"/>
      <c r="AE13" s="351"/>
    </row>
    <row r="14" spans="2:31" x14ac:dyDescent="0.25">
      <c r="B14" s="319"/>
      <c r="C14" s="329"/>
      <c r="D14" s="331"/>
      <c r="E14" s="331"/>
      <c r="F14" s="331"/>
      <c r="G14" s="331"/>
      <c r="H14" s="331"/>
      <c r="I14" s="183" t="s">
        <v>157</v>
      </c>
      <c r="J14" s="183"/>
      <c r="K14" s="183"/>
      <c r="L14" s="304"/>
      <c r="M14" s="304"/>
      <c r="N14" s="304"/>
      <c r="O14" s="311">
        <f t="shared" si="0"/>
        <v>-83.448026639999952</v>
      </c>
      <c r="P14" s="331"/>
      <c r="Q14" s="334"/>
      <c r="R14" s="320"/>
      <c r="T14" s="341"/>
      <c r="U14" s="341"/>
      <c r="V14" s="342">
        <f>-IF($O$10=1,0.22*V20,IF($O$10=2,0.29*V20,IF($O$10=3,0.37*V20,0.45*V20)))</f>
        <v>-7.5861842399999952</v>
      </c>
      <c r="W14" s="342">
        <f>-IF($O$10=1,0.22*W20,IF($O$10=2,0.29*W20,IF($O$10=3,0.37*W20,0.45*W20)))</f>
        <v>-7.5861842399999952</v>
      </c>
      <c r="X14" s="342">
        <f t="shared" si="1"/>
        <v>-83.448026639999952</v>
      </c>
      <c r="Y14" s="342">
        <f t="shared" si="1"/>
        <v>-83.448026639999952</v>
      </c>
      <c r="Z14" s="341"/>
      <c r="AA14" s="341"/>
      <c r="AB14" s="341"/>
      <c r="AC14" s="341"/>
      <c r="AD14" s="341"/>
      <c r="AE14" s="351"/>
    </row>
    <row r="15" spans="2:31" x14ac:dyDescent="0.25">
      <c r="B15" s="319"/>
      <c r="C15" s="329"/>
      <c r="D15" s="331"/>
      <c r="E15" s="331"/>
      <c r="F15" s="331"/>
      <c r="G15" s="331"/>
      <c r="H15" s="331"/>
      <c r="I15" s="183" t="s">
        <v>194</v>
      </c>
      <c r="J15" s="304"/>
      <c r="K15" s="304"/>
      <c r="L15" s="304"/>
      <c r="M15" s="304"/>
      <c r="N15" s="304"/>
      <c r="O15" s="311">
        <f t="shared" si="0"/>
        <v>-15.826349879999992</v>
      </c>
      <c r="P15" s="331"/>
      <c r="Q15" s="334"/>
      <c r="R15" s="320"/>
      <c r="T15" s="341"/>
      <c r="U15" s="341"/>
      <c r="V15" s="342">
        <f>-IF($O$10=1,0.022*V20,IF($O$10=2,0.055*V20,IF($O$10=3,0.065*V20,0.075*V20)))</f>
        <v>-1.4387590799999992</v>
      </c>
      <c r="W15" s="342">
        <f>-IF($O$10=1,0.022*W20,IF($O$10=2,0.055*W20,IF($O$10=3,0.065*W20,0.075*W20)))</f>
        <v>-1.4387590799999992</v>
      </c>
      <c r="X15" s="342">
        <f t="shared" si="1"/>
        <v>-15.826349879999992</v>
      </c>
      <c r="Y15" s="342">
        <f t="shared" si="1"/>
        <v>-15.826349879999992</v>
      </c>
      <c r="Z15" s="341"/>
      <c r="AA15" s="341"/>
      <c r="AB15" s="341"/>
      <c r="AC15" s="341"/>
      <c r="AD15" s="341"/>
      <c r="AE15" s="351"/>
    </row>
    <row r="16" spans="2:31" x14ac:dyDescent="0.25">
      <c r="B16" s="319"/>
      <c r="C16" s="329"/>
      <c r="D16" s="331"/>
      <c r="E16" s="331"/>
      <c r="F16" s="331"/>
      <c r="G16" s="331"/>
      <c r="H16" s="331"/>
      <c r="I16" s="305" t="s">
        <v>195</v>
      </c>
      <c r="J16" s="306"/>
      <c r="K16" s="306"/>
      <c r="L16" s="306"/>
      <c r="M16" s="306"/>
      <c r="N16" s="306"/>
      <c r="O16" s="311">
        <f t="shared" si="0"/>
        <v>-447.73308799999995</v>
      </c>
      <c r="P16" s="331"/>
      <c r="Q16" s="334"/>
      <c r="R16" s="320"/>
      <c r="T16" s="341"/>
      <c r="U16" s="341"/>
      <c r="V16" s="342">
        <f>-'Επίδομα βιβλιοθ'!J11</f>
        <v>-40.703007999999997</v>
      </c>
      <c r="W16" s="342">
        <f>-'Επίδομα βιβλιοθ προη βαθμ'!J11</f>
        <v>-40.703007999999997</v>
      </c>
      <c r="X16" s="342">
        <f t="shared" si="1"/>
        <v>-447.73308799999995</v>
      </c>
      <c r="Y16" s="342">
        <f t="shared" si="1"/>
        <v>-447.73308799999995</v>
      </c>
      <c r="Z16" s="341"/>
      <c r="AA16" s="341"/>
      <c r="AB16" s="341"/>
      <c r="AC16" s="341"/>
      <c r="AD16" s="341"/>
      <c r="AE16" s="351"/>
    </row>
    <row r="17" spans="2:31" ht="15.75" thickBot="1" x14ac:dyDescent="0.3">
      <c r="B17" s="319"/>
      <c r="C17" s="329"/>
      <c r="D17" s="331"/>
      <c r="E17" s="331"/>
      <c r="F17" s="331"/>
      <c r="G17" s="331"/>
      <c r="H17" s="331"/>
      <c r="I17" s="305" t="s">
        <v>196</v>
      </c>
      <c r="J17" s="305"/>
      <c r="K17" s="305"/>
      <c r="L17" s="305"/>
      <c r="M17" s="305"/>
      <c r="N17" s="305"/>
      <c r="O17" s="312">
        <f t="shared" si="0"/>
        <v>-84.914895999999999</v>
      </c>
      <c r="P17" s="331"/>
      <c r="Q17" s="334"/>
      <c r="R17" s="320"/>
      <c r="T17" s="341"/>
      <c r="U17" s="341"/>
      <c r="V17" s="342">
        <f>-'Επίδομα βιβλιοθ'!J12</f>
        <v>-7.7195359999999997</v>
      </c>
      <c r="W17" s="342">
        <f>-'Επίδομα βιβλιοθ προη βαθμ'!J12</f>
        <v>-7.7195359999999997</v>
      </c>
      <c r="X17" s="342">
        <f t="shared" si="1"/>
        <v>-84.914895999999999</v>
      </c>
      <c r="Y17" s="342">
        <f t="shared" si="1"/>
        <v>-84.914895999999999</v>
      </c>
      <c r="Z17" s="341"/>
      <c r="AA17" s="341"/>
      <c r="AB17" s="341"/>
      <c r="AC17" s="341"/>
      <c r="AD17" s="341"/>
      <c r="AE17" s="351"/>
    </row>
    <row r="18" spans="2:31" ht="19.5" thickBot="1" x14ac:dyDescent="0.35">
      <c r="B18" s="319"/>
      <c r="C18" s="329"/>
      <c r="D18" s="331"/>
      <c r="E18" s="331"/>
      <c r="F18" s="331"/>
      <c r="G18" s="331"/>
      <c r="H18" s="331"/>
      <c r="I18" s="331"/>
      <c r="J18" s="331"/>
      <c r="K18" s="331"/>
      <c r="L18" s="206" t="s">
        <v>179</v>
      </c>
      <c r="M18" s="206"/>
      <c r="N18" s="206"/>
      <c r="O18" s="76">
        <f>SUM(O12:O17)</f>
        <v>-553.93614452000247</v>
      </c>
      <c r="P18" s="331"/>
      <c r="Q18" s="334"/>
      <c r="R18" s="320"/>
      <c r="T18" s="341"/>
      <c r="U18" s="341"/>
      <c r="V18" s="342">
        <f>SUM(V12:V17)</f>
        <v>-50.357831320000223</v>
      </c>
      <c r="W18" s="342">
        <f>SUM(W12:W17)</f>
        <v>-45.525031320000089</v>
      </c>
      <c r="X18" s="342">
        <f t="shared" si="1"/>
        <v>-553.93614452000247</v>
      </c>
      <c r="Y18" s="342">
        <f t="shared" si="1"/>
        <v>-500.775344520001</v>
      </c>
      <c r="Z18" s="341"/>
      <c r="AA18" s="341"/>
      <c r="AB18" s="341"/>
      <c r="AC18" s="341"/>
      <c r="AD18" s="341"/>
      <c r="AE18" s="351"/>
    </row>
    <row r="19" spans="2:31" ht="15.75" thickBot="1" x14ac:dyDescent="0.3">
      <c r="B19" s="319"/>
      <c r="C19" s="330"/>
      <c r="D19" s="332"/>
      <c r="E19" s="332"/>
      <c r="F19" s="332"/>
      <c r="G19" s="332"/>
      <c r="H19" s="332"/>
      <c r="I19" s="332"/>
      <c r="J19" s="332"/>
      <c r="K19" s="332"/>
      <c r="L19" s="332"/>
      <c r="M19" s="332"/>
      <c r="N19" s="332"/>
      <c r="O19" s="332"/>
      <c r="P19" s="332"/>
      <c r="Q19" s="333"/>
      <c r="R19" s="320"/>
      <c r="T19" s="341"/>
      <c r="U19" s="341"/>
      <c r="V19" s="341"/>
      <c r="W19" s="341"/>
      <c r="X19" s="341"/>
      <c r="Y19" s="341"/>
      <c r="Z19" s="341"/>
      <c r="AA19" s="341"/>
      <c r="AB19" s="341"/>
      <c r="AC19" s="341"/>
      <c r="AD19" s="341"/>
      <c r="AE19" s="351"/>
    </row>
    <row r="20" spans="2:31" x14ac:dyDescent="0.25">
      <c r="B20" s="319"/>
      <c r="C20" s="314"/>
      <c r="D20" s="314"/>
      <c r="E20" s="314"/>
      <c r="F20" s="314"/>
      <c r="G20" s="314"/>
      <c r="H20" s="314"/>
      <c r="I20" s="314"/>
      <c r="J20" s="314"/>
      <c r="K20" s="314"/>
      <c r="L20" s="314"/>
      <c r="M20" s="314"/>
      <c r="N20" s="314"/>
      <c r="O20" s="314"/>
      <c r="P20" s="314"/>
      <c r="Q20" s="314"/>
      <c r="R20" s="320"/>
      <c r="T20" s="341" t="s">
        <v>209</v>
      </c>
      <c r="U20" s="341"/>
      <c r="V20" s="342">
        <f>V12-AA30</f>
        <v>26.159255999999985</v>
      </c>
      <c r="W20" s="342">
        <f>W12-AC30</f>
        <v>26.159255999999985</v>
      </c>
      <c r="X20" s="341"/>
      <c r="Y20" s="341"/>
      <c r="Z20" s="341"/>
      <c r="AA20" s="341"/>
      <c r="AB20" s="341"/>
      <c r="AC20" s="341"/>
      <c r="AD20" s="341"/>
      <c r="AE20" s="351"/>
    </row>
    <row r="21" spans="2:31" x14ac:dyDescent="0.25">
      <c r="B21" s="319"/>
      <c r="C21" s="336" t="s">
        <v>186</v>
      </c>
      <c r="F21" s="314"/>
      <c r="G21" s="314"/>
      <c r="H21" s="314"/>
      <c r="I21" s="314"/>
      <c r="J21" s="314"/>
      <c r="K21" s="314"/>
      <c r="L21" s="314"/>
      <c r="M21" s="314"/>
      <c r="N21" s="314"/>
      <c r="O21" s="314"/>
      <c r="P21" s="314"/>
      <c r="Q21" s="314"/>
      <c r="R21" s="320"/>
      <c r="T21" s="341"/>
      <c r="U21" s="341"/>
      <c r="V21" s="341"/>
      <c r="W21" s="341"/>
      <c r="X21" s="341"/>
      <c r="Y21" s="341"/>
      <c r="Z21" s="341"/>
      <c r="AA21" s="196" t="s">
        <v>208</v>
      </c>
      <c r="AB21" s="196"/>
      <c r="AC21" s="196" t="s">
        <v>208</v>
      </c>
      <c r="AD21" s="341"/>
      <c r="AE21" s="351"/>
    </row>
    <row r="22" spans="2:31" x14ac:dyDescent="0.25">
      <c r="B22" s="319"/>
      <c r="C22" s="313" t="s">
        <v>193</v>
      </c>
      <c r="D22" s="313"/>
      <c r="E22" s="313"/>
      <c r="F22" s="313"/>
      <c r="G22" s="314"/>
      <c r="H22" s="314"/>
      <c r="I22" s="314"/>
      <c r="J22" s="314"/>
      <c r="K22" s="314"/>
      <c r="L22" s="314"/>
      <c r="M22" s="314"/>
      <c r="N22" s="314"/>
      <c r="O22" s="314"/>
      <c r="P22" s="314"/>
      <c r="Q22" s="314"/>
      <c r="R22" s="320"/>
      <c r="T22" s="341"/>
      <c r="U22" s="341"/>
      <c r="V22" s="341"/>
      <c r="W22" s="341"/>
      <c r="X22" s="341"/>
      <c r="Y22" s="341"/>
      <c r="Z22" s="341"/>
      <c r="AA22" s="352">
        <f>0.045*Z30</f>
        <v>1.5533999999999992</v>
      </c>
      <c r="AB22" s="196"/>
      <c r="AC22" s="352">
        <f>0.045*AB30</f>
        <v>1.5533999999999992</v>
      </c>
      <c r="AD22" s="341"/>
      <c r="AE22" s="351"/>
    </row>
    <row r="23" spans="2:31" x14ac:dyDescent="0.25">
      <c r="B23" s="319"/>
      <c r="C23" s="313" t="s">
        <v>188</v>
      </c>
      <c r="D23" s="313"/>
      <c r="E23" s="313"/>
      <c r="F23" s="313"/>
      <c r="G23" s="314"/>
      <c r="H23" s="314"/>
      <c r="I23" s="314"/>
      <c r="J23" s="314"/>
      <c r="K23" s="314"/>
      <c r="L23" s="314"/>
      <c r="M23" s="314"/>
      <c r="N23" s="314"/>
      <c r="O23" s="314"/>
      <c r="P23" s="314"/>
      <c r="Q23" s="314"/>
      <c r="R23" s="320"/>
      <c r="T23" s="341"/>
      <c r="U23" s="341"/>
      <c r="V23" s="341"/>
      <c r="W23" s="341"/>
      <c r="X23" s="341"/>
      <c r="Y23" s="341"/>
      <c r="Z23" s="341"/>
      <c r="AA23" s="352">
        <f>IF(Z32=1,IF(Z22&lt;2622.76,0.04*Z22+0.01*(Z30),0.04*2622.76+0.01*(Z30)),0.04*(Z30)+0.01*(Z30))</f>
        <v>1.7259999999999991</v>
      </c>
      <c r="AB23" s="196"/>
      <c r="AC23" s="352">
        <f>IF(Z32=1,IF(AB22&lt;2622.76,0.04*AB22+0.01*(AB30),0.04*2622.76+0.01*(AB30)),0.04*(AB30)+0.01*(AB30))</f>
        <v>1.7259999999999991</v>
      </c>
      <c r="AD23" s="341"/>
      <c r="AE23" s="351"/>
    </row>
    <row r="24" spans="2:31" x14ac:dyDescent="0.25">
      <c r="B24" s="319"/>
      <c r="C24" s="313" t="s">
        <v>205</v>
      </c>
      <c r="D24" s="313"/>
      <c r="E24" s="313"/>
      <c r="F24" s="314"/>
      <c r="G24" s="314"/>
      <c r="H24" s="314"/>
      <c r="I24" s="314"/>
      <c r="J24" s="314"/>
      <c r="K24" s="314"/>
      <c r="L24" s="314"/>
      <c r="M24" s="314"/>
      <c r="N24" s="314"/>
      <c r="O24" s="314"/>
      <c r="P24" s="314"/>
      <c r="Q24" s="314"/>
      <c r="R24" s="320"/>
      <c r="T24" s="341"/>
      <c r="U24" s="341"/>
      <c r="V24" s="341"/>
      <c r="W24" s="341"/>
      <c r="X24" s="341"/>
      <c r="Y24" s="341"/>
      <c r="Z24" s="341"/>
      <c r="AA24" s="352">
        <f>0.035*(Z30-Z25)</f>
        <v>1.2081999999999995</v>
      </c>
      <c r="AB24" s="196"/>
      <c r="AC24" s="352">
        <f>0.035*(AB30-AB25)</f>
        <v>1.2081999999999995</v>
      </c>
      <c r="AD24" s="341"/>
      <c r="AE24" s="351"/>
    </row>
    <row r="25" spans="2:31" x14ac:dyDescent="0.25">
      <c r="B25" s="319"/>
      <c r="C25" s="313" t="s">
        <v>189</v>
      </c>
      <c r="D25" s="313"/>
      <c r="E25" s="313"/>
      <c r="F25" s="314"/>
      <c r="G25" s="314"/>
      <c r="H25" s="314"/>
      <c r="I25" s="314"/>
      <c r="J25" s="314"/>
      <c r="K25" s="314"/>
      <c r="L25" s="314"/>
      <c r="M25" s="314"/>
      <c r="N25" s="314"/>
      <c r="O25" s="314"/>
      <c r="P25" s="314"/>
      <c r="Q25" s="314"/>
      <c r="R25" s="320"/>
      <c r="T25" s="341"/>
      <c r="U25" s="341"/>
      <c r="V25" s="341"/>
      <c r="W25" s="341"/>
      <c r="X25" s="341"/>
      <c r="Y25" s="341"/>
      <c r="Z25" s="341"/>
      <c r="AA25" s="352">
        <f>0.0255*Z30</f>
        <v>0.88025999999999949</v>
      </c>
      <c r="AB25" s="196"/>
      <c r="AC25" s="352">
        <f>0.0255*AB30</f>
        <v>0.88025999999999949</v>
      </c>
      <c r="AD25" s="341"/>
      <c r="AE25" s="351"/>
    </row>
    <row r="26" spans="2:31" x14ac:dyDescent="0.25">
      <c r="B26" s="319"/>
      <c r="C26" s="313" t="s">
        <v>190</v>
      </c>
      <c r="D26" s="313"/>
      <c r="E26" s="313"/>
      <c r="F26" s="314"/>
      <c r="G26" s="314"/>
      <c r="H26" s="314"/>
      <c r="I26" s="314"/>
      <c r="J26" s="314"/>
      <c r="K26" s="314"/>
      <c r="L26" s="314"/>
      <c r="M26" s="314"/>
      <c r="N26" s="314"/>
      <c r="O26" s="314"/>
      <c r="P26" s="314"/>
      <c r="Q26" s="314"/>
      <c r="R26" s="320"/>
      <c r="T26" s="341"/>
      <c r="U26" s="341"/>
      <c r="V26" s="341"/>
      <c r="W26" s="341"/>
      <c r="X26" s="341"/>
      <c r="Y26" s="341"/>
      <c r="Z26" s="341"/>
      <c r="AA26" s="92"/>
      <c r="AB26" s="196"/>
      <c r="AC26" s="92"/>
      <c r="AD26" s="341"/>
      <c r="AE26" s="351"/>
    </row>
    <row r="27" spans="2:31" x14ac:dyDescent="0.25">
      <c r="B27" s="319"/>
      <c r="C27" s="314" t="s">
        <v>191</v>
      </c>
      <c r="D27" s="313"/>
      <c r="E27" s="314"/>
      <c r="F27" s="314"/>
      <c r="G27" s="314"/>
      <c r="H27" s="314"/>
      <c r="I27" s="314"/>
      <c r="J27" s="314"/>
      <c r="K27" s="314"/>
      <c r="L27" s="314"/>
      <c r="M27" s="314"/>
      <c r="N27" s="314"/>
      <c r="O27" s="314"/>
      <c r="P27" s="314"/>
      <c r="Q27" s="314"/>
      <c r="R27" s="320"/>
      <c r="T27" s="341"/>
      <c r="U27" s="341"/>
      <c r="V27" s="341"/>
      <c r="W27" s="341"/>
      <c r="X27" s="341"/>
      <c r="Y27" s="341"/>
      <c r="Z27" s="341"/>
      <c r="AA27" s="352">
        <f>0.0667*(Z30-Z25)</f>
        <v>2.3024839999999984</v>
      </c>
      <c r="AB27" s="196"/>
      <c r="AC27" s="352">
        <f>0.0667*(AB30-AB25)</f>
        <v>2.3024839999999984</v>
      </c>
      <c r="AD27" s="341"/>
      <c r="AE27" s="351"/>
    </row>
    <row r="28" spans="2:31" x14ac:dyDescent="0.25">
      <c r="B28" s="319"/>
      <c r="C28" s="314" t="s">
        <v>192</v>
      </c>
      <c r="D28" s="313"/>
      <c r="E28" s="314"/>
      <c r="F28" s="314"/>
      <c r="G28" s="314"/>
      <c r="H28" s="314"/>
      <c r="I28" s="314"/>
      <c r="J28" s="314"/>
      <c r="K28" s="314"/>
      <c r="L28" s="314"/>
      <c r="M28" s="314"/>
      <c r="N28" s="314"/>
      <c r="O28" s="314"/>
      <c r="P28" s="314"/>
      <c r="Q28" s="314"/>
      <c r="R28" s="320"/>
      <c r="T28" s="341"/>
      <c r="U28" s="341"/>
      <c r="V28" s="341"/>
      <c r="W28" s="341"/>
      <c r="X28" s="341"/>
      <c r="Y28" s="341"/>
      <c r="Z28" s="341"/>
      <c r="AA28" s="352">
        <f>0.02*Z30</f>
        <v>0.69039999999999968</v>
      </c>
      <c r="AB28" s="196"/>
      <c r="AC28" s="352">
        <f>0.02*AB30</f>
        <v>0.69039999999999968</v>
      </c>
      <c r="AD28" s="341"/>
      <c r="AE28" s="351"/>
    </row>
    <row r="29" spans="2:31" x14ac:dyDescent="0.25">
      <c r="B29" s="319"/>
      <c r="C29" s="314" t="s">
        <v>206</v>
      </c>
      <c r="D29" s="314"/>
      <c r="E29" s="314"/>
      <c r="F29" s="314"/>
      <c r="G29" s="314"/>
      <c r="H29" s="314"/>
      <c r="I29" s="314"/>
      <c r="J29" s="314"/>
      <c r="K29" s="314"/>
      <c r="L29" s="314"/>
      <c r="M29" s="314"/>
      <c r="N29" s="314"/>
      <c r="O29" s="314"/>
      <c r="P29" s="314"/>
      <c r="Q29" s="314"/>
      <c r="R29" s="320"/>
      <c r="T29" s="341"/>
      <c r="U29" s="341"/>
      <c r="V29" s="341"/>
      <c r="W29" s="341"/>
      <c r="X29" s="341"/>
      <c r="Y29" s="341"/>
      <c r="Z29" s="341"/>
      <c r="AA29" s="92"/>
      <c r="AB29" s="196"/>
      <c r="AC29" s="92"/>
      <c r="AD29" s="341"/>
    </row>
    <row r="30" spans="2:31" ht="15.75" x14ac:dyDescent="0.25">
      <c r="B30" s="319"/>
      <c r="C30" s="314"/>
      <c r="D30" s="314" t="s">
        <v>207</v>
      </c>
      <c r="E30" s="314"/>
      <c r="F30" s="314"/>
      <c r="G30" s="314"/>
      <c r="H30" s="314"/>
      <c r="I30" s="314"/>
      <c r="J30" s="314"/>
      <c r="K30" s="314"/>
      <c r="L30" s="314"/>
      <c r="M30" s="314"/>
      <c r="N30" s="314"/>
      <c r="O30" s="314"/>
      <c r="P30" s="314"/>
      <c r="Q30" s="314"/>
      <c r="R30" s="320"/>
      <c r="T30" s="341"/>
      <c r="U30" s="341"/>
      <c r="V30" s="341"/>
      <c r="W30" s="341"/>
      <c r="X30" s="341"/>
      <c r="Y30" s="341"/>
      <c r="Z30" s="342">
        <f>V12</f>
        <v>34.519999999999982</v>
      </c>
      <c r="AA30" s="353">
        <f>SUM(AA22:AA28)</f>
        <v>8.3607439999999968</v>
      </c>
      <c r="AB30" s="354">
        <f>W12</f>
        <v>34.519999999999982</v>
      </c>
      <c r="AC30" s="353">
        <f>SUM(AC22:AC28)</f>
        <v>8.3607439999999968</v>
      </c>
      <c r="AD30" s="341"/>
    </row>
    <row r="31" spans="2:31" ht="15.75" thickBot="1" x14ac:dyDescent="0.3">
      <c r="B31" s="322"/>
      <c r="C31" s="323"/>
      <c r="D31" s="324"/>
      <c r="E31" s="324"/>
      <c r="F31" s="324"/>
      <c r="G31" s="324"/>
      <c r="H31" s="324"/>
      <c r="I31" s="324"/>
      <c r="J31" s="324"/>
      <c r="K31" s="324"/>
      <c r="L31" s="324"/>
      <c r="M31" s="324"/>
      <c r="N31" s="324"/>
      <c r="O31" s="324"/>
      <c r="P31" s="324"/>
      <c r="Q31" s="324"/>
      <c r="R31" s="325"/>
      <c r="T31" s="341"/>
      <c r="U31" s="341"/>
      <c r="V31" s="341"/>
      <c r="W31" s="341"/>
      <c r="X31" s="341"/>
      <c r="Y31" s="341"/>
      <c r="Z31" s="341"/>
      <c r="AA31" s="196"/>
      <c r="AB31" s="196"/>
      <c r="AC31" s="196"/>
      <c r="AD31" s="341"/>
    </row>
    <row r="32" spans="2:31" x14ac:dyDescent="0.25">
      <c r="T32" s="341"/>
      <c r="U32" s="341"/>
      <c r="V32" s="341"/>
      <c r="W32" s="341"/>
      <c r="X32" s="341"/>
      <c r="Y32" s="341"/>
      <c r="Z32" s="341">
        <f>'2016 - 2020 κλ 0'!H27</f>
        <v>2</v>
      </c>
      <c r="AA32" s="341"/>
      <c r="AB32" s="341"/>
      <c r="AC32" s="341"/>
      <c r="AD32" s="341"/>
    </row>
    <row r="33" spans="20:30" x14ac:dyDescent="0.25">
      <c r="T33" s="341"/>
      <c r="U33" s="341"/>
      <c r="V33" s="341"/>
      <c r="W33" s="341"/>
      <c r="X33" s="341"/>
      <c r="Y33" s="341"/>
      <c r="Z33" s="341"/>
      <c r="AA33" s="341"/>
      <c r="AB33" s="341"/>
      <c r="AC33" s="341"/>
      <c r="AD33" s="351"/>
    </row>
    <row r="34" spans="20:30" x14ac:dyDescent="0.25">
      <c r="T34" s="341" t="s">
        <v>178</v>
      </c>
      <c r="U34" s="341"/>
      <c r="V34" s="341" t="s">
        <v>210</v>
      </c>
      <c r="W34" s="341"/>
      <c r="X34" s="341"/>
      <c r="Y34" s="341"/>
      <c r="Z34" s="341"/>
      <c r="AA34" s="341"/>
      <c r="AB34" s="341"/>
      <c r="AC34" s="341"/>
      <c r="AD34" s="351"/>
    </row>
    <row r="35" spans="20:30" x14ac:dyDescent="0.25">
      <c r="T35" s="341" t="s">
        <v>167</v>
      </c>
      <c r="U35" s="341"/>
      <c r="V35" s="341" t="s">
        <v>158</v>
      </c>
      <c r="W35" s="341"/>
      <c r="X35" s="341"/>
      <c r="Y35" s="341"/>
      <c r="Z35" s="341"/>
      <c r="AA35" s="341"/>
      <c r="AB35" s="341"/>
      <c r="AC35" s="341"/>
      <c r="AD35" s="351"/>
    </row>
    <row r="36" spans="20:30" x14ac:dyDescent="0.25">
      <c r="T36" s="341" t="s">
        <v>168</v>
      </c>
      <c r="U36" s="341"/>
      <c r="V36" s="341" t="s">
        <v>159</v>
      </c>
      <c r="W36" s="341"/>
      <c r="X36" s="341"/>
      <c r="Y36" s="341"/>
      <c r="Z36" s="341"/>
      <c r="AA36" s="341"/>
      <c r="AB36" s="341"/>
      <c r="AC36" s="341"/>
      <c r="AD36" s="351"/>
    </row>
    <row r="37" spans="20:30" x14ac:dyDescent="0.25">
      <c r="T37" s="341" t="s">
        <v>169</v>
      </c>
      <c r="U37" s="341"/>
      <c r="V37" s="341" t="s">
        <v>160</v>
      </c>
      <c r="W37" s="341"/>
      <c r="X37" s="341"/>
      <c r="Y37" s="341"/>
      <c r="Z37" s="341"/>
      <c r="AA37" s="341"/>
      <c r="AB37" s="341"/>
      <c r="AC37" s="341"/>
      <c r="AD37" s="351"/>
    </row>
    <row r="38" spans="20:30" x14ac:dyDescent="0.25">
      <c r="T38" s="341" t="s">
        <v>170</v>
      </c>
      <c r="U38" s="341"/>
      <c r="V38" s="341"/>
      <c r="W38" s="341"/>
      <c r="X38" s="341"/>
      <c r="Y38" s="341"/>
      <c r="Z38" s="341"/>
      <c r="AA38" s="341"/>
      <c r="AB38" s="341"/>
      <c r="AC38" s="341"/>
    </row>
    <row r="39" spans="20:30" x14ac:dyDescent="0.25">
      <c r="T39" s="341" t="s">
        <v>171</v>
      </c>
      <c r="U39" s="341"/>
      <c r="V39" s="341">
        <f>IF('2016 - 2020 κλ 0'!H22&lt;&gt;'2016 - 2020 κλ 0'!H23,1,0)</f>
        <v>0</v>
      </c>
      <c r="W39" s="341"/>
      <c r="X39" s="341"/>
      <c r="Y39" s="341"/>
      <c r="Z39" s="341"/>
      <c r="AA39" s="341"/>
      <c r="AB39" s="341"/>
      <c r="AC39" s="341"/>
    </row>
    <row r="40" spans="20:30" x14ac:dyDescent="0.25">
      <c r="T40" s="341" t="s">
        <v>172</v>
      </c>
      <c r="U40" s="341"/>
      <c r="V40" s="341"/>
      <c r="W40" s="341"/>
      <c r="X40" s="341"/>
      <c r="Y40" s="341"/>
      <c r="Z40" s="341"/>
      <c r="AA40" s="341"/>
      <c r="AB40" s="341"/>
      <c r="AC40" s="341"/>
    </row>
    <row r="41" spans="20:30" x14ac:dyDescent="0.25">
      <c r="T41" s="341" t="s">
        <v>173</v>
      </c>
      <c r="U41" s="341"/>
      <c r="V41" s="341"/>
      <c r="W41" s="341"/>
      <c r="X41" s="341"/>
      <c r="Y41" s="341"/>
      <c r="Z41" s="341"/>
      <c r="AA41" s="341"/>
      <c r="AB41" s="341"/>
      <c r="AC41" s="341"/>
    </row>
    <row r="42" spans="20:30" x14ac:dyDescent="0.25">
      <c r="T42" s="341" t="s">
        <v>174</v>
      </c>
      <c r="U42" s="341"/>
      <c r="V42" s="341"/>
      <c r="W42" s="341"/>
      <c r="X42" s="341"/>
      <c r="Y42" s="341"/>
      <c r="Z42" s="341"/>
      <c r="AA42" s="341"/>
      <c r="AB42" s="341"/>
      <c r="AC42" s="341"/>
    </row>
    <row r="43" spans="20:30" x14ac:dyDescent="0.25">
      <c r="T43" s="341" t="s">
        <v>175</v>
      </c>
      <c r="U43" s="341"/>
      <c r="V43" s="341"/>
      <c r="W43" s="341"/>
      <c r="X43" s="341"/>
      <c r="Y43" s="341"/>
      <c r="Z43" s="341"/>
      <c r="AA43" s="341"/>
      <c r="AB43" s="341"/>
      <c r="AC43" s="341"/>
    </row>
    <row r="44" spans="20:30" x14ac:dyDescent="0.25">
      <c r="T44" s="341" t="s">
        <v>176</v>
      </c>
      <c r="U44" s="341"/>
      <c r="V44" s="341"/>
      <c r="W44" s="341"/>
      <c r="X44" s="341"/>
      <c r="Y44" s="341"/>
      <c r="Z44" s="341"/>
      <c r="AA44" s="341"/>
      <c r="AB44" s="341"/>
      <c r="AC44" s="341"/>
    </row>
    <row r="45" spans="20:30" x14ac:dyDescent="0.25">
      <c r="T45" s="341" t="s">
        <v>177</v>
      </c>
      <c r="U45" s="341"/>
      <c r="V45" s="341"/>
      <c r="W45" s="341"/>
      <c r="X45" s="341"/>
      <c r="Y45" s="341"/>
      <c r="Z45" s="341"/>
      <c r="AA45" s="341"/>
      <c r="AB45" s="341"/>
      <c r="AC45" s="341"/>
    </row>
    <row r="46" spans="20:30" x14ac:dyDescent="0.25">
      <c r="T46" s="341" t="s">
        <v>182</v>
      </c>
      <c r="U46" s="341"/>
      <c r="V46" s="341"/>
      <c r="W46" s="341"/>
      <c r="X46" s="341"/>
      <c r="Y46" s="341"/>
      <c r="Z46" s="341"/>
      <c r="AA46" s="341"/>
      <c r="AB46" s="341"/>
      <c r="AC46" s="341"/>
    </row>
    <row r="47" spans="20:30" x14ac:dyDescent="0.25">
      <c r="T47" s="341"/>
      <c r="U47" s="341"/>
      <c r="V47" s="341"/>
      <c r="W47" s="341"/>
      <c r="X47" s="341"/>
      <c r="Y47" s="341"/>
      <c r="Z47" s="341"/>
      <c r="AA47" s="341"/>
      <c r="AB47" s="341"/>
      <c r="AC47" s="341"/>
    </row>
    <row r="48" spans="20:30" x14ac:dyDescent="0.25">
      <c r="T48" s="351"/>
      <c r="U48" s="351"/>
      <c r="V48" s="351"/>
      <c r="W48" s="351"/>
      <c r="X48" s="351"/>
      <c r="Y48" s="351"/>
      <c r="Z48" s="351"/>
      <c r="AA48" s="351"/>
      <c r="AB48" s="351"/>
      <c r="AC48" s="351"/>
    </row>
    <row r="49" spans="20:29" x14ac:dyDescent="0.25">
      <c r="T49" s="351"/>
      <c r="U49" s="351"/>
      <c r="V49" s="351"/>
      <c r="W49" s="351"/>
      <c r="X49" s="351"/>
      <c r="Y49" s="351"/>
      <c r="Z49" s="351"/>
      <c r="AA49" s="351"/>
      <c r="AB49" s="351"/>
      <c r="AC49" s="351"/>
    </row>
    <row r="50" spans="20:29" x14ac:dyDescent="0.25">
      <c r="T50" s="351"/>
      <c r="U50" s="351"/>
      <c r="V50" s="351"/>
      <c r="W50" s="351"/>
      <c r="X50" s="351"/>
      <c r="Y50" s="351"/>
      <c r="Z50" s="351"/>
      <c r="AA50" s="351"/>
      <c r="AB50" s="351"/>
      <c r="AC50" s="351"/>
    </row>
    <row r="51" spans="20:29" x14ac:dyDescent="0.25">
      <c r="T51" s="351"/>
      <c r="U51" s="351"/>
      <c r="V51" s="351"/>
      <c r="W51" s="351"/>
      <c r="X51" s="351"/>
      <c r="Y51" s="351"/>
      <c r="Z51" s="351"/>
      <c r="AA51" s="351"/>
      <c r="AB51" s="351"/>
      <c r="AC51" s="351"/>
    </row>
    <row r="52" spans="20:29" x14ac:dyDescent="0.25">
      <c r="T52" s="351"/>
      <c r="U52" s="351"/>
      <c r="V52" s="351"/>
      <c r="W52" s="351"/>
      <c r="X52" s="351"/>
      <c r="Y52" s="351"/>
      <c r="Z52" s="351"/>
      <c r="AA52" s="351"/>
      <c r="AB52" s="351"/>
      <c r="AC52" s="351"/>
    </row>
    <row r="53" spans="20:29" x14ac:dyDescent="0.25">
      <c r="T53" s="351"/>
      <c r="U53" s="351"/>
      <c r="V53" s="351"/>
      <c r="W53" s="351"/>
      <c r="X53" s="351"/>
      <c r="Y53" s="351"/>
      <c r="Z53" s="351"/>
      <c r="AA53" s="351"/>
      <c r="AB53" s="351"/>
      <c r="AC53" s="351"/>
    </row>
    <row r="54" spans="20:29" x14ac:dyDescent="0.25">
      <c r="T54" s="351"/>
      <c r="U54" s="351"/>
      <c r="V54" s="351"/>
      <c r="W54" s="351"/>
      <c r="X54" s="351"/>
      <c r="Y54" s="351"/>
      <c r="Z54" s="351"/>
      <c r="AA54" s="351"/>
      <c r="AB54" s="351"/>
      <c r="AC54" s="351"/>
    </row>
    <row r="55" spans="20:29" x14ac:dyDescent="0.25">
      <c r="T55" s="351"/>
      <c r="U55" s="351"/>
      <c r="V55" s="351"/>
      <c r="W55" s="351"/>
      <c r="X55" s="351"/>
      <c r="Y55" s="351"/>
      <c r="Z55" s="351"/>
      <c r="AA55" s="351"/>
      <c r="AB55" s="351"/>
      <c r="AC55" s="351"/>
    </row>
    <row r="56" spans="20:29" x14ac:dyDescent="0.25">
      <c r="T56" s="351"/>
      <c r="U56" s="351"/>
      <c r="V56" s="351"/>
      <c r="W56" s="351"/>
      <c r="X56" s="351"/>
      <c r="Y56" s="351"/>
      <c r="Z56" s="351"/>
      <c r="AA56" s="351"/>
      <c r="AB56" s="351"/>
      <c r="AC56" s="351"/>
    </row>
    <row r="57" spans="20:29" x14ac:dyDescent="0.25">
      <c r="T57" s="351"/>
      <c r="U57" s="351"/>
      <c r="V57" s="351"/>
      <c r="W57" s="351"/>
      <c r="X57" s="351"/>
      <c r="Y57" s="351"/>
      <c r="Z57" s="351"/>
      <c r="AA57" s="351"/>
      <c r="AB57" s="351"/>
      <c r="AC57" s="351"/>
    </row>
    <row r="58" spans="20:29" x14ac:dyDescent="0.25">
      <c r="T58" s="351"/>
      <c r="U58" s="351"/>
      <c r="V58" s="351"/>
      <c r="W58" s="351"/>
      <c r="X58" s="351"/>
      <c r="Y58" s="351"/>
      <c r="Z58" s="351"/>
      <c r="AA58" s="351"/>
      <c r="AB58" s="351"/>
      <c r="AC58" s="351"/>
    </row>
    <row r="59" spans="20:29" x14ac:dyDescent="0.25">
      <c r="T59" s="351"/>
      <c r="U59" s="351"/>
      <c r="V59" s="351"/>
      <c r="W59" s="351"/>
      <c r="X59" s="351"/>
      <c r="Y59" s="351"/>
      <c r="Z59" s="351"/>
      <c r="AA59" s="351"/>
      <c r="AB59" s="351"/>
      <c r="AC59" s="351"/>
    </row>
    <row r="60" spans="20:29" x14ac:dyDescent="0.25">
      <c r="T60" s="351"/>
      <c r="U60" s="351"/>
      <c r="V60" s="351"/>
      <c r="W60" s="351"/>
      <c r="X60" s="351"/>
      <c r="Y60" s="351"/>
      <c r="Z60" s="351"/>
      <c r="AA60" s="351"/>
      <c r="AB60" s="351"/>
      <c r="AC60" s="351"/>
    </row>
    <row r="61" spans="20:29" x14ac:dyDescent="0.25">
      <c r="T61" s="351"/>
      <c r="U61" s="351"/>
      <c r="V61" s="351"/>
      <c r="W61" s="351"/>
      <c r="X61" s="351"/>
      <c r="Y61" s="351"/>
      <c r="Z61" s="351"/>
      <c r="AA61" s="351"/>
      <c r="AB61" s="351"/>
      <c r="AC61" s="351"/>
    </row>
    <row r="62" spans="20:29" x14ac:dyDescent="0.25">
      <c r="T62" s="351"/>
      <c r="U62" s="351"/>
      <c r="V62" s="351"/>
      <c r="W62" s="351"/>
      <c r="X62" s="351"/>
      <c r="Y62" s="351"/>
      <c r="Z62" s="351"/>
      <c r="AA62" s="351"/>
      <c r="AB62" s="351"/>
      <c r="AC62" s="351"/>
    </row>
    <row r="63" spans="20:29" x14ac:dyDescent="0.25">
      <c r="T63" s="351"/>
      <c r="U63" s="351"/>
      <c r="V63" s="351"/>
      <c r="W63" s="351"/>
      <c r="X63" s="351"/>
      <c r="Y63" s="351"/>
      <c r="Z63" s="351"/>
      <c r="AA63" s="351"/>
      <c r="AB63" s="351"/>
      <c r="AC63" s="351"/>
    </row>
    <row r="64" spans="20:29" x14ac:dyDescent="0.25">
      <c r="T64" s="351"/>
      <c r="U64" s="351"/>
      <c r="V64" s="351"/>
      <c r="W64" s="351"/>
      <c r="X64" s="351"/>
      <c r="Y64" s="351"/>
      <c r="Z64" s="351"/>
      <c r="AA64" s="351"/>
      <c r="AB64" s="351"/>
      <c r="AC64" s="351"/>
    </row>
    <row r="65" spans="20:29" x14ac:dyDescent="0.25">
      <c r="T65" s="351"/>
      <c r="U65" s="351"/>
      <c r="V65" s="351"/>
      <c r="W65" s="351"/>
      <c r="X65" s="351"/>
      <c r="Y65" s="351"/>
      <c r="Z65" s="351"/>
      <c r="AA65" s="351"/>
      <c r="AB65" s="351"/>
      <c r="AC65" s="351"/>
    </row>
    <row r="66" spans="20:29" x14ac:dyDescent="0.25">
      <c r="T66" s="351"/>
      <c r="U66" s="351"/>
      <c r="V66" s="351"/>
      <c r="W66" s="351"/>
      <c r="X66" s="351"/>
      <c r="Y66" s="351"/>
      <c r="Z66" s="351"/>
      <c r="AA66" s="351"/>
      <c r="AB66" s="351"/>
      <c r="AC66" s="351"/>
    </row>
    <row r="67" spans="20:29" x14ac:dyDescent="0.25">
      <c r="T67" s="351"/>
      <c r="U67" s="351"/>
      <c r="V67" s="351"/>
      <c r="W67" s="351"/>
      <c r="X67" s="351"/>
      <c r="Y67" s="351"/>
      <c r="Z67" s="351"/>
      <c r="AA67" s="351"/>
      <c r="AB67" s="351"/>
      <c r="AC67" s="351"/>
    </row>
  </sheetData>
  <sheetProtection algorithmName="SHA-512" hashValue="4Rb87/GXDMhhLdVkJ+84OQrFP8eLkBUU6kP5jEHRo3AEUcuZI572iT9V/CW5oKnnhiy9J6uWJUosopvbgI7JLg==" saltValue="+e9XqZMPDYUjSL8wUzsh4A==" spinCount="100000" sheet="1" objects="1" scenarios="1"/>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Drop Down 1">
              <controlPr defaultSize="0" autoLine="0" autoPict="0">
                <anchor moveWithCells="1">
                  <from>
                    <xdr:col>14</xdr:col>
                    <xdr:colOff>9525</xdr:colOff>
                    <xdr:row>9</xdr:row>
                    <xdr:rowOff>0</xdr:rowOff>
                  </from>
                  <to>
                    <xdr:col>16</xdr:col>
                    <xdr:colOff>66675</xdr:colOff>
                    <xdr:row>10</xdr:row>
                    <xdr:rowOff>9525</xdr:rowOff>
                  </to>
                </anchor>
              </controlPr>
            </control>
          </mc:Choice>
        </mc:AlternateContent>
        <mc:AlternateContent xmlns:mc="http://schemas.openxmlformats.org/markup-compatibility/2006">
          <mc:Choice Requires="x14">
            <control shapeId="73730" r:id="rId5" name="Drop Down 2">
              <controlPr defaultSize="0" autoLine="0" autoPict="0">
                <anchor moveWithCells="1">
                  <from>
                    <xdr:col>14</xdr:col>
                    <xdr:colOff>9525</xdr:colOff>
                    <xdr:row>7</xdr:row>
                    <xdr:rowOff>9525</xdr:rowOff>
                  </from>
                  <to>
                    <xdr:col>16</xdr:col>
                    <xdr:colOff>66675</xdr:colOff>
                    <xdr:row>8</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5"/>
  <dimension ref="A1:L44"/>
  <sheetViews>
    <sheetView topLeftCell="A19" workbookViewId="0">
      <selection activeCell="F4" sqref="F4"/>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1" spans="1:12" x14ac:dyDescent="0.25">
      <c r="D1" s="1" t="s">
        <v>140</v>
      </c>
    </row>
    <row r="2" spans="1:12" x14ac:dyDescent="0.25">
      <c r="A2" s="53" t="s">
        <v>11</v>
      </c>
      <c r="B2" s="54" t="s">
        <v>12</v>
      </c>
    </row>
    <row r="3" spans="1:12" ht="18.75" x14ac:dyDescent="0.3">
      <c r="A3" s="55" t="s">
        <v>13</v>
      </c>
      <c r="B3" s="56"/>
      <c r="C3" s="57">
        <f>'Μισθοδοσία 2017 - 2020'!H28</f>
        <v>0</v>
      </c>
      <c r="E3" s="58" t="s">
        <v>58</v>
      </c>
      <c r="F3" s="58" t="s">
        <v>53</v>
      </c>
      <c r="J3" s="59" t="s">
        <v>139</v>
      </c>
    </row>
    <row r="4" spans="1:12" ht="18.75" x14ac:dyDescent="0.3">
      <c r="A4" s="55" t="s">
        <v>14</v>
      </c>
      <c r="B4" s="60"/>
      <c r="C4" s="61">
        <f>'Μισθοδοσία 2017 - 2020'!I39</f>
        <v>24207.163199999999</v>
      </c>
      <c r="E4" s="62">
        <f>MAX(G31:G33)</f>
        <v>5220.0773279999994</v>
      </c>
      <c r="F4" s="62">
        <f>MAX(G39:G43)</f>
        <v>0</v>
      </c>
      <c r="J4" s="63">
        <f>IF(E4&gt;=E7,E4-E7,0)</f>
        <v>4012.1489599999995</v>
      </c>
      <c r="L4" s="1">
        <f>J4/12</f>
        <v>334.34574666666663</v>
      </c>
    </row>
    <row r="5" spans="1:12" x14ac:dyDescent="0.25">
      <c r="A5" s="1" t="s">
        <v>15</v>
      </c>
      <c r="E5" s="64"/>
    </row>
    <row r="6" spans="1:12" x14ac:dyDescent="0.25">
      <c r="C6" s="1">
        <f>IF(OR(C3=3,C3=4),1450,IF(C3=2,1350,IF(C3=1,1300,1250)))</f>
        <v>1250</v>
      </c>
      <c r="E6" s="58" t="s">
        <v>144</v>
      </c>
    </row>
    <row r="7" spans="1:12" x14ac:dyDescent="0.25">
      <c r="E7" s="62">
        <f>E16</f>
        <v>1207.9283680000001</v>
      </c>
    </row>
    <row r="9" spans="1:12" x14ac:dyDescent="0.25">
      <c r="A9" s="53" t="s">
        <v>11</v>
      </c>
      <c r="B9" s="54" t="s">
        <v>17</v>
      </c>
      <c r="E9" s="64" t="s">
        <v>60</v>
      </c>
      <c r="F9" s="64"/>
    </row>
    <row r="10" spans="1:12" x14ac:dyDescent="0.25">
      <c r="A10" s="66" t="s">
        <v>44</v>
      </c>
      <c r="B10" s="67"/>
      <c r="C10" s="188">
        <f>IF(C4&lt;=20000,C6,C6-(C4-20000)*0.01)</f>
        <v>1207.9283680000001</v>
      </c>
      <c r="E10" s="187">
        <f>C10</f>
        <v>1207.9283680000001</v>
      </c>
      <c r="F10" s="64"/>
      <c r="G10" s="75"/>
    </row>
    <row r="11" spans="1:12" x14ac:dyDescent="0.25">
      <c r="A11" s="66" t="s">
        <v>18</v>
      </c>
      <c r="B11" s="67"/>
      <c r="C11" s="57">
        <v>0</v>
      </c>
      <c r="E11" s="1">
        <f>IF(C11&lt;=1200,0.1*C11,120)</f>
        <v>0</v>
      </c>
    </row>
    <row r="12" spans="1:12" x14ac:dyDescent="0.25">
      <c r="A12" s="68" t="s">
        <v>19</v>
      </c>
      <c r="B12" s="69"/>
      <c r="C12" s="57"/>
      <c r="E12" s="1">
        <f>0.1*C12</f>
        <v>0</v>
      </c>
    </row>
    <row r="13" spans="1:12" x14ac:dyDescent="0.25">
      <c r="A13" s="68" t="s">
        <v>20</v>
      </c>
      <c r="B13" s="69"/>
      <c r="C13" s="57">
        <v>0</v>
      </c>
      <c r="E13" s="1">
        <f>IF(0.1*C13&lt;=3000,0.1*C13,3000)</f>
        <v>0</v>
      </c>
    </row>
    <row r="14" spans="1:12" x14ac:dyDescent="0.25">
      <c r="A14" s="68" t="s">
        <v>21</v>
      </c>
      <c r="B14" s="69"/>
      <c r="C14" s="57">
        <v>0</v>
      </c>
      <c r="E14" s="1">
        <f>IF(C14&lt;=C3*1000,0.1*C14,0.1*C3*1000)</f>
        <v>0</v>
      </c>
    </row>
    <row r="15" spans="1:12" x14ac:dyDescent="0.25">
      <c r="A15" s="68" t="s">
        <v>22</v>
      </c>
      <c r="B15" s="69"/>
      <c r="C15" s="57">
        <v>0</v>
      </c>
      <c r="E15" s="1">
        <f>IF(C15&lt;=1000,0.1*C15,100)</f>
        <v>0</v>
      </c>
    </row>
    <row r="16" spans="1:12" x14ac:dyDescent="0.25">
      <c r="E16" s="75">
        <f>SUM(E10:E15)</f>
        <v>1207.9283680000001</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20</v>
      </c>
      <c r="D31" s="73">
        <f>B31*C31/100</f>
        <v>4000</v>
      </c>
      <c r="E31" s="73">
        <f>20000</f>
        <v>20000</v>
      </c>
      <c r="F31" s="73">
        <f>D31</f>
        <v>4000</v>
      </c>
      <c r="G31" s="75">
        <f>IF(C$4&gt;=E31,IF(C$4&lt;E32,(F31+(C$4-E31)*C32/100),""),C4*C31/100)</f>
        <v>5220.0773279999994</v>
      </c>
    </row>
    <row r="32" spans="2:7" x14ac:dyDescent="0.25">
      <c r="B32" s="73">
        <v>10000</v>
      </c>
      <c r="C32" s="73">
        <v>29</v>
      </c>
      <c r="D32" s="73">
        <f>B32*C32/100</f>
        <v>2900</v>
      </c>
      <c r="E32" s="73">
        <f>B31+B32</f>
        <v>30000</v>
      </c>
      <c r="F32" s="73">
        <f>D31+D32</f>
        <v>6900</v>
      </c>
      <c r="G32" s="75" t="str">
        <f t="shared" ref="G32" si="0">IF(C$4&gt;=E32,IF(C$4&lt;E33,(F32+(C$4-E32)*C33/100),""),"")</f>
        <v/>
      </c>
    </row>
    <row r="33" spans="2:7" x14ac:dyDescent="0.25">
      <c r="B33" s="74">
        <v>10000</v>
      </c>
      <c r="C33" s="73">
        <v>37</v>
      </c>
      <c r="D33" s="73">
        <f>B33*C33/100</f>
        <v>3700</v>
      </c>
      <c r="E33" s="73">
        <f>B32+B33+B31</f>
        <v>40000</v>
      </c>
      <c r="F33" s="73">
        <f>D32+D33+D31</f>
        <v>10600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0</v>
      </c>
      <c r="D40" s="73">
        <f>B40*C40/100</f>
        <v>0</v>
      </c>
      <c r="E40" s="73">
        <f>SUM(B$39:B40)</f>
        <v>20000</v>
      </c>
      <c r="F40" s="73">
        <f>SUM(D$39:D40)</f>
        <v>0</v>
      </c>
      <c r="G40" s="75">
        <f>IF(C$4&gt;=E40,IF(C$4&lt;E41,(F40+(C$4-E40)*C41/100),""),C13*C40/100)</f>
        <v>0</v>
      </c>
    </row>
    <row r="41" spans="2:7" x14ac:dyDescent="0.25">
      <c r="B41" s="73">
        <v>10000</v>
      </c>
      <c r="C41" s="73">
        <v>0</v>
      </c>
      <c r="D41" s="73">
        <f>B41*C41/100</f>
        <v>0</v>
      </c>
      <c r="E41" s="73">
        <f>SUM(B$39:B41)</f>
        <v>30000</v>
      </c>
      <c r="F41" s="73">
        <f>SUM(D$39:D41)</f>
        <v>0</v>
      </c>
      <c r="G41" s="75" t="str">
        <f t="shared" ref="G41:G43" si="1">IF(C$4&gt;=E41,IF(C$4&lt;E42,(F41+(C$4-E41)*C42/100),""),"")</f>
        <v/>
      </c>
    </row>
    <row r="42" spans="2:7" x14ac:dyDescent="0.25">
      <c r="B42" s="73">
        <v>10000</v>
      </c>
      <c r="C42" s="73">
        <v>2</v>
      </c>
      <c r="D42" s="73">
        <f>B42*C42/100</f>
        <v>200</v>
      </c>
      <c r="E42" s="73">
        <f>SUM(B$39:B42)</f>
        <v>40000</v>
      </c>
      <c r="F42" s="73">
        <f>SUM(D$39:D42)</f>
        <v>200</v>
      </c>
      <c r="G42" s="75" t="str">
        <f t="shared" si="1"/>
        <v/>
      </c>
    </row>
    <row r="43" spans="2:7" x14ac:dyDescent="0.25">
      <c r="B43" s="74">
        <v>25000</v>
      </c>
      <c r="C43" s="73">
        <v>5</v>
      </c>
      <c r="D43" s="73">
        <f>B43*C43/100</f>
        <v>1250</v>
      </c>
      <c r="E43" s="73">
        <f>SUM(B$39:B43)</f>
        <v>65000</v>
      </c>
      <c r="F43" s="73">
        <f>SUM(D$39:D43)</f>
        <v>1450</v>
      </c>
      <c r="G43" s="75" t="str">
        <f t="shared" si="1"/>
        <v/>
      </c>
    </row>
    <row r="44" spans="2:7" x14ac:dyDescent="0.25">
      <c r="B44" s="73">
        <v>155000</v>
      </c>
      <c r="C44" s="73">
        <v>9</v>
      </c>
      <c r="D44" s="73">
        <f>B44*C44/100</f>
        <v>13950</v>
      </c>
      <c r="E44" s="73">
        <f>SUM(B$39:B44)</f>
        <v>220000</v>
      </c>
      <c r="F44" s="73">
        <f>SUM(D$39:D44)</f>
        <v>15400</v>
      </c>
    </row>
  </sheetData>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6"/>
  <dimension ref="A2:J44"/>
  <sheetViews>
    <sheetView workbookViewId="0">
      <selection activeCell="C6" sqref="C6"/>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'2016 - 2020 κλ+1'!G32</f>
        <v>23579.341055999997</v>
      </c>
      <c r="E4" s="62">
        <f>MAX(G31:G33)</f>
        <v>5438.0089062399993</v>
      </c>
      <c r="F4" s="62">
        <f>MAX(G39:G43)</f>
        <v>354.96705279999986</v>
      </c>
      <c r="J4" s="63">
        <f>IF(E4&gt;=E7,E4-E7,0)</f>
        <v>3573.8023167999991</v>
      </c>
    </row>
    <row r="5" spans="1:10" x14ac:dyDescent="0.25">
      <c r="A5" s="1" t="s">
        <v>15</v>
      </c>
      <c r="E5" s="64"/>
    </row>
    <row r="6" spans="1:10" x14ac:dyDescent="0.25">
      <c r="C6" s="1">
        <f>IF(OR(C3=3,C3=4),2100,IF(C3=2,2000,IF(C3=1,1950,1900)))</f>
        <v>1900</v>
      </c>
      <c r="E6" s="58" t="s">
        <v>60</v>
      </c>
    </row>
    <row r="7" spans="1:10" x14ac:dyDescent="0.25">
      <c r="E7" s="62">
        <f>E16</f>
        <v>1864.20658944</v>
      </c>
    </row>
    <row r="9" spans="1:10" x14ac:dyDescent="0.25">
      <c r="A9" s="53" t="s">
        <v>11</v>
      </c>
      <c r="B9" s="54" t="s">
        <v>17</v>
      </c>
      <c r="E9" s="64" t="s">
        <v>60</v>
      </c>
      <c r="F9" s="64"/>
    </row>
    <row r="10" spans="1:10" x14ac:dyDescent="0.25">
      <c r="A10" s="66" t="s">
        <v>44</v>
      </c>
      <c r="B10" s="67"/>
      <c r="C10" s="188">
        <f>IF(C4&lt;=20000,C6,C6-(C4-20000)*0.01)</f>
        <v>1864.20658944</v>
      </c>
      <c r="E10" s="187">
        <f>C10</f>
        <v>1864.20658944</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1864.20658944</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5438.0089062399993</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354.96705279999986</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7"/>
  <dimension ref="A2:J44"/>
  <sheetViews>
    <sheetView workbookViewId="0">
      <selection activeCell="C6" sqref="C6"/>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'2016 - 2020 κλ+1'!H32</f>
        <v>23893.252128</v>
      </c>
      <c r="E4" s="62">
        <f>MAX(G31:G33)</f>
        <v>5529.0431171199998</v>
      </c>
      <c r="F4" s="62">
        <f>MAX(G39:G43)</f>
        <v>370.66260640000002</v>
      </c>
      <c r="J4" s="63">
        <f>IF(E4&gt;=E7,E4-E7,0)</f>
        <v>3667.9756383999998</v>
      </c>
    </row>
    <row r="5" spans="1:10" x14ac:dyDescent="0.25">
      <c r="A5" s="1" t="s">
        <v>15</v>
      </c>
      <c r="E5" s="64"/>
    </row>
    <row r="6" spans="1:10" x14ac:dyDescent="0.25">
      <c r="C6" s="1">
        <f>IF(OR(C3=3,C3=4),2100,IF(C3=2,2000,IF(C3=1,1950,1900)))</f>
        <v>1900</v>
      </c>
      <c r="E6" s="58" t="s">
        <v>60</v>
      </c>
    </row>
    <row r="7" spans="1:10" x14ac:dyDescent="0.25">
      <c r="E7" s="62">
        <f>E16</f>
        <v>1861.0674787200001</v>
      </c>
    </row>
    <row r="9" spans="1:10" x14ac:dyDescent="0.25">
      <c r="A9" s="53" t="s">
        <v>11</v>
      </c>
      <c r="B9" s="54" t="s">
        <v>17</v>
      </c>
      <c r="E9" s="64" t="s">
        <v>60</v>
      </c>
      <c r="F9" s="64"/>
    </row>
    <row r="10" spans="1:10" x14ac:dyDescent="0.25">
      <c r="A10" s="66" t="s">
        <v>44</v>
      </c>
      <c r="B10" s="67"/>
      <c r="C10" s="188">
        <f>IF(C4&lt;=20000,C6,C6-(C4-20000)*0.01)</f>
        <v>1861.0674787200001</v>
      </c>
      <c r="E10" s="187">
        <f>C10</f>
        <v>1861.0674787200001</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1861.0674787200001</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5529.0431171199998</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370.66260640000002</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8"/>
  <dimension ref="A2:J44"/>
  <sheetViews>
    <sheetView workbookViewId="0">
      <selection activeCell="C6" sqref="C6"/>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'2016 - 2020 κλ+2'!H32</f>
        <v>24357.025728000001</v>
      </c>
      <c r="E4" s="62">
        <f>MAX(G31:G33)</f>
        <v>5663.5374611200004</v>
      </c>
      <c r="F4" s="62">
        <f>MAX(G39:G43)</f>
        <v>393.85128640000005</v>
      </c>
      <c r="J4" s="63">
        <f>IF(E4&gt;=E7,E4-E7,0)</f>
        <v>3807.1077184000005</v>
      </c>
    </row>
    <row r="5" spans="1:10" x14ac:dyDescent="0.25">
      <c r="A5" s="1" t="s">
        <v>15</v>
      </c>
      <c r="E5" s="64"/>
    </row>
    <row r="6" spans="1:10" x14ac:dyDescent="0.25">
      <c r="C6" s="1">
        <f>IF(OR(C3=3,C3=4),2100,IF(C3=2,2000,IF(C3=1,1950,1900)))</f>
        <v>1900</v>
      </c>
      <c r="E6" s="58" t="s">
        <v>60</v>
      </c>
    </row>
    <row r="7" spans="1:10" x14ac:dyDescent="0.25">
      <c r="E7" s="62">
        <f>E16</f>
        <v>1856.4297427199999</v>
      </c>
    </row>
    <row r="9" spans="1:10" x14ac:dyDescent="0.25">
      <c r="A9" s="53" t="s">
        <v>11</v>
      </c>
      <c r="B9" s="54" t="s">
        <v>17</v>
      </c>
      <c r="E9" s="64" t="s">
        <v>60</v>
      </c>
      <c r="F9" s="64"/>
    </row>
    <row r="10" spans="1:10" x14ac:dyDescent="0.25">
      <c r="A10" s="66" t="s">
        <v>44</v>
      </c>
      <c r="B10" s="67"/>
      <c r="C10" s="188">
        <f>IF(C4&lt;=20000,C6,C6-(C4-20000)*0.01)</f>
        <v>1856.4297427199999</v>
      </c>
      <c r="E10" s="187">
        <f>C10</f>
        <v>1856.4297427199999</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1856.4297427199999</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5663.5374611200004</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393.85128640000005</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9"/>
  <dimension ref="A2:J44"/>
  <sheetViews>
    <sheetView workbookViewId="0">
      <selection activeCell="C6" sqref="C6"/>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'2016 - 2020 κλ+1'!J32</f>
        <v>24670.936799999999</v>
      </c>
      <c r="E4" s="62">
        <f>MAX(G31:G33)</f>
        <v>5754.571672</v>
      </c>
      <c r="F4" s="62">
        <f>MAX(G39:G43)</f>
        <v>409.54683999999997</v>
      </c>
      <c r="J4" s="63">
        <f>IF(E4&gt;=E7,E4-E7,0)</f>
        <v>3901.2810399999998</v>
      </c>
    </row>
    <row r="5" spans="1:10" x14ac:dyDescent="0.25">
      <c r="A5" s="1" t="s">
        <v>15</v>
      </c>
      <c r="E5" s="64"/>
    </row>
    <row r="6" spans="1:10" x14ac:dyDescent="0.25">
      <c r="C6" s="1">
        <f>IF(OR(C3=3,C3=4),2100,IF(C3=2,2000,IF(C3=1,1950,1900)))</f>
        <v>1900</v>
      </c>
      <c r="E6" s="58" t="s">
        <v>60</v>
      </c>
    </row>
    <row r="7" spans="1:10" x14ac:dyDescent="0.25">
      <c r="E7" s="62">
        <f>E16</f>
        <v>1853.290632</v>
      </c>
    </row>
    <row r="9" spans="1:10" x14ac:dyDescent="0.25">
      <c r="A9" s="53" t="s">
        <v>11</v>
      </c>
      <c r="B9" s="54" t="s">
        <v>17</v>
      </c>
      <c r="E9" s="64" t="s">
        <v>60</v>
      </c>
      <c r="F9" s="64"/>
    </row>
    <row r="10" spans="1:10" x14ac:dyDescent="0.25">
      <c r="A10" s="66" t="s">
        <v>44</v>
      </c>
      <c r="B10" s="67"/>
      <c r="C10" s="188">
        <f>IF(C4&lt;=20000,C6,C6-(C4-20000)*0.01)</f>
        <v>1853.290632</v>
      </c>
      <c r="E10" s="187">
        <f>C10</f>
        <v>1853.290632</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1853.290632</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5754.571672</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409.54683999999997</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0"/>
  <dimension ref="A2:J44"/>
  <sheetViews>
    <sheetView workbookViewId="0">
      <selection activeCell="C6" sqref="C6"/>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'2016 - 2020 κλ+2'!I32</f>
        <v>24670.936799999999</v>
      </c>
      <c r="E4" s="62">
        <f>MAX(G31:G33)</f>
        <v>5754.571672</v>
      </c>
      <c r="F4" s="62">
        <f>MAX(G39:G43)</f>
        <v>409.54683999999997</v>
      </c>
      <c r="J4" s="63">
        <f>IF(E4&gt;=E7,E4-E7,0)</f>
        <v>3901.2810399999998</v>
      </c>
    </row>
    <row r="5" spans="1:10" x14ac:dyDescent="0.25">
      <c r="A5" s="1" t="s">
        <v>15</v>
      </c>
      <c r="E5" s="64"/>
    </row>
    <row r="6" spans="1:10" x14ac:dyDescent="0.25">
      <c r="C6" s="1">
        <f>IF(OR(C3=3,C3=4),2100,IF(C3=2,2000,IF(C3=1,1950,1900)))</f>
        <v>1900</v>
      </c>
      <c r="E6" s="58" t="s">
        <v>60</v>
      </c>
    </row>
    <row r="7" spans="1:10" x14ac:dyDescent="0.25">
      <c r="E7" s="62">
        <f>E16</f>
        <v>1853.290632</v>
      </c>
    </row>
    <row r="9" spans="1:10" x14ac:dyDescent="0.25">
      <c r="A9" s="53" t="s">
        <v>11</v>
      </c>
      <c r="B9" s="54" t="s">
        <v>17</v>
      </c>
      <c r="E9" s="64" t="s">
        <v>60</v>
      </c>
      <c r="F9" s="64"/>
    </row>
    <row r="10" spans="1:10" x14ac:dyDescent="0.25">
      <c r="A10" s="66" t="s">
        <v>44</v>
      </c>
      <c r="B10" s="67"/>
      <c r="C10" s="188">
        <f>IF(C4&lt;=20000,C6,C6-(C4-20000)*0.01)</f>
        <v>1853.290632</v>
      </c>
      <c r="E10" s="187">
        <f>C10</f>
        <v>1853.290632</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1853.290632</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5754.571672</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409.54683999999997</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1"/>
  <dimension ref="A1:J44"/>
  <sheetViews>
    <sheetView workbookViewId="0">
      <selection activeCell="C4" sqref="C4"/>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1" spans="1:10" x14ac:dyDescent="0.25">
      <c r="D1" s="1" t="s">
        <v>140</v>
      </c>
    </row>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'2016 - 2020 κλ+1'!J32</f>
        <v>24670.936799999999</v>
      </c>
      <c r="E4" s="62">
        <f>MAX(G31:G33)</f>
        <v>5754.571672</v>
      </c>
      <c r="F4" s="62">
        <f>MAX(G39:G43)</f>
        <v>409.54683999999997</v>
      </c>
      <c r="J4" s="63">
        <f>IF(E4&gt;=E7,E4-E7,0)</f>
        <v>4551.2810399999998</v>
      </c>
    </row>
    <row r="5" spans="1:10" x14ac:dyDescent="0.25">
      <c r="A5" s="1" t="s">
        <v>15</v>
      </c>
      <c r="E5" s="64"/>
    </row>
    <row r="6" spans="1:10" x14ac:dyDescent="0.25">
      <c r="C6" s="1">
        <f>IF(OR(C3=3,C3=4),1450,IF(C3=2,1350,IF(C3=1,1300,1250)))</f>
        <v>1250</v>
      </c>
      <c r="E6" s="58" t="s">
        <v>60</v>
      </c>
    </row>
    <row r="7" spans="1:10" x14ac:dyDescent="0.25">
      <c r="E7" s="62">
        <f>E16</f>
        <v>1203.290632</v>
      </c>
    </row>
    <row r="9" spans="1:10" x14ac:dyDescent="0.25">
      <c r="A9" s="53" t="s">
        <v>11</v>
      </c>
      <c r="B9" s="54" t="s">
        <v>17</v>
      </c>
      <c r="E9" s="64" t="s">
        <v>60</v>
      </c>
      <c r="F9" s="64"/>
    </row>
    <row r="10" spans="1:10" x14ac:dyDescent="0.25">
      <c r="A10" s="66" t="s">
        <v>44</v>
      </c>
      <c r="B10" s="67"/>
      <c r="C10" s="188">
        <f>IF(C4&lt;=20000,C6,C6-(C4-20000)*0.01)</f>
        <v>1203.290632</v>
      </c>
      <c r="E10" s="187">
        <f>C10</f>
        <v>1203.290632</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1203.290632</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5754.571672</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409.54683999999997</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2"/>
  <dimension ref="A1:L44"/>
  <sheetViews>
    <sheetView workbookViewId="0">
      <selection activeCell="D23" sqref="D23"/>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1" spans="1:12" x14ac:dyDescent="0.25">
      <c r="D1" s="1" t="s">
        <v>143</v>
      </c>
    </row>
    <row r="2" spans="1:12" x14ac:dyDescent="0.25">
      <c r="A2" s="53" t="s">
        <v>11</v>
      </c>
      <c r="B2" s="54" t="s">
        <v>12</v>
      </c>
    </row>
    <row r="3" spans="1:12" ht="18.75" x14ac:dyDescent="0.3">
      <c r="A3" s="55" t="s">
        <v>13</v>
      </c>
      <c r="B3" s="56"/>
      <c r="C3" s="57">
        <f>'Μισθοδοσία 2017 - 2020'!H28</f>
        <v>0</v>
      </c>
      <c r="E3" s="58" t="s">
        <v>58</v>
      </c>
      <c r="F3" s="58" t="s">
        <v>53</v>
      </c>
      <c r="J3" s="59" t="s">
        <v>139</v>
      </c>
    </row>
    <row r="4" spans="1:12" ht="18.75" x14ac:dyDescent="0.3">
      <c r="A4" s="55" t="s">
        <v>14</v>
      </c>
      <c r="B4" s="60"/>
      <c r="C4" s="61">
        <f>'2016 - 2020 κλ+1'!J32</f>
        <v>24670.936799999999</v>
      </c>
      <c r="E4" s="62">
        <f>MAX(G31:G33)</f>
        <v>5354.571672</v>
      </c>
      <c r="F4" s="62">
        <f>MAX(G39:G43)</f>
        <v>0</v>
      </c>
      <c r="J4" s="63">
        <f>IF(E4&gt;=E7,E4-E7,0)</f>
        <v>4151.2810399999998</v>
      </c>
      <c r="L4" s="1">
        <f>J4/12</f>
        <v>345.94008666666667</v>
      </c>
    </row>
    <row r="5" spans="1:12" x14ac:dyDescent="0.25">
      <c r="A5" s="1" t="s">
        <v>15</v>
      </c>
      <c r="E5" s="64"/>
    </row>
    <row r="6" spans="1:12" x14ac:dyDescent="0.25">
      <c r="C6" s="1">
        <f>IF(OR(C3=3,C3=4),1450,IF(C3=2,1350,IF(C3=1,1300,1250)))</f>
        <v>1250</v>
      </c>
      <c r="E6" s="58" t="s">
        <v>60</v>
      </c>
    </row>
    <row r="7" spans="1:12" x14ac:dyDescent="0.25">
      <c r="E7" s="62">
        <f>E16</f>
        <v>1203.290632</v>
      </c>
    </row>
    <row r="9" spans="1:12" x14ac:dyDescent="0.25">
      <c r="A9" s="53" t="s">
        <v>11</v>
      </c>
      <c r="B9" s="54" t="s">
        <v>17</v>
      </c>
      <c r="E9" s="64" t="s">
        <v>60</v>
      </c>
      <c r="F9" s="64"/>
    </row>
    <row r="10" spans="1:12" x14ac:dyDescent="0.25">
      <c r="A10" s="66" t="s">
        <v>44</v>
      </c>
      <c r="B10" s="67"/>
      <c r="C10" s="188">
        <f>IF(C4&lt;=20000,C6,C6-(C4-20000)*0.01)</f>
        <v>1203.290632</v>
      </c>
      <c r="E10" s="187">
        <f>C10</f>
        <v>1203.290632</v>
      </c>
      <c r="F10" s="64"/>
      <c r="G10" s="75"/>
    </row>
    <row r="11" spans="1:12" x14ac:dyDescent="0.25">
      <c r="A11" s="66" t="s">
        <v>18</v>
      </c>
      <c r="B11" s="67"/>
      <c r="C11" s="57">
        <v>0</v>
      </c>
      <c r="E11" s="1">
        <f>IF(C11&lt;=1200,0.1*C11,120)</f>
        <v>0</v>
      </c>
    </row>
    <row r="12" spans="1:12" x14ac:dyDescent="0.25">
      <c r="A12" s="68" t="s">
        <v>19</v>
      </c>
      <c r="B12" s="69"/>
      <c r="C12" s="57"/>
      <c r="E12" s="1">
        <f>0.1*C12</f>
        <v>0</v>
      </c>
    </row>
    <row r="13" spans="1:12" x14ac:dyDescent="0.25">
      <c r="A13" s="68" t="s">
        <v>20</v>
      </c>
      <c r="B13" s="69"/>
      <c r="C13" s="57">
        <v>0</v>
      </c>
      <c r="E13" s="1">
        <f>IF(0.1*C13&lt;=3000,0.1*C13,3000)</f>
        <v>0</v>
      </c>
    </row>
    <row r="14" spans="1:12" x14ac:dyDescent="0.25">
      <c r="A14" s="68" t="s">
        <v>21</v>
      </c>
      <c r="B14" s="69"/>
      <c r="C14" s="57">
        <v>0</v>
      </c>
      <c r="E14" s="1">
        <f>IF(C14&lt;=C3*1000,0.1*C14,0.1*C3*1000)</f>
        <v>0</v>
      </c>
    </row>
    <row r="15" spans="1:12" x14ac:dyDescent="0.25">
      <c r="A15" s="68" t="s">
        <v>22</v>
      </c>
      <c r="B15" s="69"/>
      <c r="C15" s="57">
        <v>0</v>
      </c>
      <c r="E15" s="1">
        <f>IF(C15&lt;=1000,0.1*C15,100)</f>
        <v>0</v>
      </c>
    </row>
    <row r="16" spans="1:12" x14ac:dyDescent="0.25">
      <c r="E16" s="75">
        <f>SUM(E10:E15)</f>
        <v>1203.290632</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20</v>
      </c>
      <c r="D31" s="73">
        <f>B31*C31/100</f>
        <v>4000</v>
      </c>
      <c r="E31" s="73">
        <f>20000</f>
        <v>20000</v>
      </c>
      <c r="F31" s="73">
        <f>D31</f>
        <v>4000</v>
      </c>
      <c r="G31" s="75">
        <f>IF(C$4&gt;=E31,IF(C$4&lt;E32,(F31+(C$4-E31)*C32/100),""),C4*C31/100)</f>
        <v>5354.571672</v>
      </c>
    </row>
    <row r="32" spans="2:7" x14ac:dyDescent="0.25">
      <c r="B32" s="73">
        <v>10000</v>
      </c>
      <c r="C32" s="73">
        <v>29</v>
      </c>
      <c r="D32" s="73">
        <f>B32*C32/100</f>
        <v>2900</v>
      </c>
      <c r="E32" s="73">
        <f>B31+B32</f>
        <v>30000</v>
      </c>
      <c r="F32" s="73">
        <f>D31+D32</f>
        <v>6900</v>
      </c>
      <c r="G32" s="75" t="str">
        <f t="shared" ref="G32" si="0">IF(C$4&gt;=E32,IF(C$4&lt;E33,(F32+(C$4-E32)*C33/100),""),"")</f>
        <v/>
      </c>
    </row>
    <row r="33" spans="2:7" x14ac:dyDescent="0.25">
      <c r="B33" s="74">
        <v>10000</v>
      </c>
      <c r="C33" s="73">
        <v>37</v>
      </c>
      <c r="D33" s="73">
        <f>B33*C33/100</f>
        <v>3700</v>
      </c>
      <c r="E33" s="73">
        <f>B32+B33+B31</f>
        <v>40000</v>
      </c>
      <c r="F33" s="73">
        <f>D32+D33+D31</f>
        <v>10600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0</v>
      </c>
      <c r="D40" s="73">
        <f>B40*C40/100</f>
        <v>0</v>
      </c>
      <c r="E40" s="73">
        <f>SUM(B$39:B40)</f>
        <v>20000</v>
      </c>
      <c r="F40" s="73">
        <f>SUM(D$39:D40)</f>
        <v>0</v>
      </c>
      <c r="G40" s="75">
        <f>IF(C$4&gt;=E40,IF(C$4&lt;E41,(F40+(C$4-E40)*C41/100),""),C13*C40/100)</f>
        <v>0</v>
      </c>
    </row>
    <row r="41" spans="2:7" x14ac:dyDescent="0.25">
      <c r="B41" s="73">
        <v>10000</v>
      </c>
      <c r="C41" s="73">
        <v>0</v>
      </c>
      <c r="D41" s="73">
        <f>B41*C41/100</f>
        <v>0</v>
      </c>
      <c r="E41" s="73">
        <f>SUM(B$39:B41)</f>
        <v>30000</v>
      </c>
      <c r="F41" s="73">
        <f>SUM(D$39:D41)</f>
        <v>0</v>
      </c>
      <c r="G41" s="75" t="str">
        <f t="shared" ref="G41:G43" si="1">IF(C$4&gt;=E41,IF(C$4&lt;E42,(F41+(C$4-E41)*C42/100),""),"")</f>
        <v/>
      </c>
    </row>
    <row r="42" spans="2:7" x14ac:dyDescent="0.25">
      <c r="B42" s="73">
        <v>10000</v>
      </c>
      <c r="C42" s="73">
        <v>2</v>
      </c>
      <c r="D42" s="73">
        <f>B42*C42/100</f>
        <v>200</v>
      </c>
      <c r="E42" s="73">
        <f>SUM(B$39:B42)</f>
        <v>40000</v>
      </c>
      <c r="F42" s="73">
        <f>SUM(D$39:D42)</f>
        <v>200</v>
      </c>
      <c r="G42" s="75" t="str">
        <f t="shared" si="1"/>
        <v/>
      </c>
    </row>
    <row r="43" spans="2:7" x14ac:dyDescent="0.25">
      <c r="B43" s="74">
        <v>25000</v>
      </c>
      <c r="C43" s="73">
        <v>5</v>
      </c>
      <c r="D43" s="73">
        <f>B43*C43/100</f>
        <v>1250</v>
      </c>
      <c r="E43" s="73">
        <f>SUM(B$39:B43)</f>
        <v>65000</v>
      </c>
      <c r="F43" s="73">
        <f>SUM(D$39:D43)</f>
        <v>1450</v>
      </c>
      <c r="G43" s="75" t="str">
        <f t="shared" si="1"/>
        <v/>
      </c>
    </row>
    <row r="44" spans="2:7" x14ac:dyDescent="0.25">
      <c r="B44" s="73">
        <v>155000</v>
      </c>
      <c r="C44" s="73">
        <v>9</v>
      </c>
      <c r="D44" s="73">
        <f>B44*C44/100</f>
        <v>13950</v>
      </c>
      <c r="E44" s="73">
        <f>SUM(B$39:B44)</f>
        <v>220000</v>
      </c>
      <c r="F44" s="73">
        <f>SUM(D$39:D44)</f>
        <v>15400</v>
      </c>
    </row>
  </sheetData>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3"/>
  <dimension ref="A1:J44"/>
  <sheetViews>
    <sheetView workbookViewId="0">
      <selection activeCell="C4" sqref="C4"/>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1" spans="1:10" x14ac:dyDescent="0.25">
      <c r="D1" s="1" t="s">
        <v>140</v>
      </c>
    </row>
    <row r="2" spans="1:10" x14ac:dyDescent="0.25">
      <c r="A2" s="53" t="s">
        <v>11</v>
      </c>
      <c r="B2" s="54" t="s">
        <v>12</v>
      </c>
    </row>
    <row r="3" spans="1:10" ht="18.75" x14ac:dyDescent="0.3">
      <c r="A3" s="55" t="s">
        <v>13</v>
      </c>
      <c r="B3" s="56"/>
      <c r="C3" s="57">
        <f>'Μισθοδοσία 2017 - 2020'!H28</f>
        <v>0</v>
      </c>
      <c r="E3" s="58" t="s">
        <v>58</v>
      </c>
      <c r="F3" s="58" t="s">
        <v>53</v>
      </c>
      <c r="J3" s="59" t="s">
        <v>59</v>
      </c>
    </row>
    <row r="4" spans="1:10" ht="18.75" x14ac:dyDescent="0.3">
      <c r="A4" s="55" t="s">
        <v>14</v>
      </c>
      <c r="B4" s="60"/>
      <c r="C4" s="61">
        <f>'2016 - 2020 κλ+2'!I32</f>
        <v>24670.936799999999</v>
      </c>
      <c r="E4" s="62">
        <f>MAX(G31:G33)</f>
        <v>5754.571672</v>
      </c>
      <c r="F4" s="62">
        <f>MAX(G39:G43)</f>
        <v>409.54683999999997</v>
      </c>
      <c r="J4" s="63">
        <f>IF(E4&gt;=E7,E4-E7,0)</f>
        <v>4551.2810399999998</v>
      </c>
    </row>
    <row r="5" spans="1:10" x14ac:dyDescent="0.25">
      <c r="A5" s="1" t="s">
        <v>15</v>
      </c>
      <c r="E5" s="64"/>
    </row>
    <row r="6" spans="1:10" x14ac:dyDescent="0.25">
      <c r="C6" s="1">
        <f>IF(OR(C3=3,C3=4),1450,IF(C3=2,1350,IF(C3=1,1300,1250)))</f>
        <v>1250</v>
      </c>
      <c r="E6" s="58" t="s">
        <v>60</v>
      </c>
    </row>
    <row r="7" spans="1:10" x14ac:dyDescent="0.25">
      <c r="E7" s="62">
        <f>E16</f>
        <v>1203.290632</v>
      </c>
    </row>
    <row r="9" spans="1:10" x14ac:dyDescent="0.25">
      <c r="A9" s="53" t="s">
        <v>11</v>
      </c>
      <c r="B9" s="54" t="s">
        <v>17</v>
      </c>
      <c r="E9" s="64" t="s">
        <v>60</v>
      </c>
      <c r="F9" s="64"/>
    </row>
    <row r="10" spans="1:10" x14ac:dyDescent="0.25">
      <c r="A10" s="66" t="s">
        <v>44</v>
      </c>
      <c r="B10" s="67"/>
      <c r="C10" s="188">
        <f>IF(C4&lt;=20000,C6,C6-(C4-20000)*0.01)</f>
        <v>1203.290632</v>
      </c>
      <c r="E10" s="187">
        <f>C10</f>
        <v>1203.290632</v>
      </c>
      <c r="F10" s="64"/>
      <c r="G10" s="75"/>
    </row>
    <row r="11" spans="1:10" x14ac:dyDescent="0.25">
      <c r="A11" s="66" t="s">
        <v>18</v>
      </c>
      <c r="B11" s="67"/>
      <c r="C11" s="57">
        <v>0</v>
      </c>
      <c r="E11" s="1">
        <f>IF(C11&lt;=1200,0.1*C11,120)</f>
        <v>0</v>
      </c>
    </row>
    <row r="12" spans="1:10" x14ac:dyDescent="0.25">
      <c r="A12" s="68" t="s">
        <v>19</v>
      </c>
      <c r="B12" s="69"/>
      <c r="C12" s="57"/>
      <c r="E12" s="1">
        <f>0.1*C12</f>
        <v>0</v>
      </c>
    </row>
    <row r="13" spans="1:10" x14ac:dyDescent="0.25">
      <c r="A13" s="68" t="s">
        <v>20</v>
      </c>
      <c r="B13" s="69"/>
      <c r="C13" s="57">
        <v>0</v>
      </c>
      <c r="E13" s="1">
        <f>IF(0.1*C13&lt;=3000,0.1*C13,3000)</f>
        <v>0</v>
      </c>
    </row>
    <row r="14" spans="1:10" x14ac:dyDescent="0.25">
      <c r="A14" s="68" t="s">
        <v>21</v>
      </c>
      <c r="B14" s="69"/>
      <c r="C14" s="57">
        <v>0</v>
      </c>
      <c r="E14" s="1">
        <f>IF(C14&lt;=C3*1000,0.1*C14,0.1*C3*1000)</f>
        <v>0</v>
      </c>
    </row>
    <row r="15" spans="1:10" x14ac:dyDescent="0.25">
      <c r="A15" s="68" t="s">
        <v>22</v>
      </c>
      <c r="B15" s="69"/>
      <c r="C15" s="57">
        <v>0</v>
      </c>
      <c r="E15" s="1">
        <f>IF(C15&lt;=1000,0.1*C15,100)</f>
        <v>0</v>
      </c>
    </row>
    <row r="16" spans="1:10" x14ac:dyDescent="0.25">
      <c r="E16" s="75">
        <f>SUM(E10:E15)</f>
        <v>1203.290632</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22</v>
      </c>
      <c r="D31" s="73">
        <f>B31*C31/100</f>
        <v>4400</v>
      </c>
      <c r="E31" s="73">
        <f>20000</f>
        <v>20000</v>
      </c>
      <c r="F31" s="73">
        <f>D31</f>
        <v>4400</v>
      </c>
      <c r="G31" s="75">
        <f>IF(C$4&gt;=E31,IF(C$4&lt;E32,(F31+(C$4-E31)*C32/100),""),C4*C31/100)</f>
        <v>5754.571672</v>
      </c>
    </row>
    <row r="32" spans="2:7" x14ac:dyDescent="0.25">
      <c r="B32" s="73">
        <v>10000</v>
      </c>
      <c r="C32" s="73">
        <v>29</v>
      </c>
      <c r="D32" s="73">
        <f>B32*C32/100</f>
        <v>2900</v>
      </c>
      <c r="E32" s="73">
        <f>B31+B32</f>
        <v>30000</v>
      </c>
      <c r="F32" s="73">
        <f>D31+D32</f>
        <v>7300</v>
      </c>
      <c r="G32" s="75" t="str">
        <f t="shared" ref="G32" si="0">IF(C$4&gt;=E32,IF(C$4&lt;E33,(F32+(C$4-E32)*C33/100),""),"")</f>
        <v/>
      </c>
    </row>
    <row r="33" spans="2:7" x14ac:dyDescent="0.25">
      <c r="B33" s="74">
        <v>10000</v>
      </c>
      <c r="C33" s="73">
        <v>37</v>
      </c>
      <c r="D33" s="73">
        <f>B33*C33/100</f>
        <v>3700</v>
      </c>
      <c r="E33" s="73">
        <f>B32+B33+B31</f>
        <v>40000</v>
      </c>
      <c r="F33" s="73">
        <f>D32+D33+D31</f>
        <v>11000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2.2000000000000002</v>
      </c>
      <c r="D40" s="73">
        <f>B40*C40/100</f>
        <v>176</v>
      </c>
      <c r="E40" s="73">
        <f>SUM(B$39:B40)</f>
        <v>20000</v>
      </c>
      <c r="F40" s="73">
        <f>SUM(D$39:D40)</f>
        <v>176</v>
      </c>
      <c r="G40" s="75">
        <f>IF(C$4&gt;=E40,IF(C$4&lt;E41,(F40+(C$4-E40)*C41/100),""),C13*C40/100)</f>
        <v>409.54683999999997</v>
      </c>
    </row>
    <row r="41" spans="2:7" x14ac:dyDescent="0.25">
      <c r="B41" s="73">
        <v>10000</v>
      </c>
      <c r="C41" s="73">
        <v>5</v>
      </c>
      <c r="D41" s="73">
        <f>B41*C41/100</f>
        <v>500</v>
      </c>
      <c r="E41" s="73">
        <f>SUM(B$39:B41)</f>
        <v>30000</v>
      </c>
      <c r="F41" s="73">
        <f>SUM(D$39:D41)</f>
        <v>676</v>
      </c>
      <c r="G41" s="75" t="str">
        <f t="shared" ref="G41:G43" si="1">IF(C$4&gt;=E41,IF(C$4&lt;E42,(F41+(C$4-E41)*C42/100),""),"")</f>
        <v/>
      </c>
    </row>
    <row r="42" spans="2:7" x14ac:dyDescent="0.25">
      <c r="B42" s="73">
        <v>10000</v>
      </c>
      <c r="C42" s="73">
        <v>6.5</v>
      </c>
      <c r="D42" s="73">
        <f>B42*C42/100</f>
        <v>650</v>
      </c>
      <c r="E42" s="73">
        <f>SUM(B$39:B42)</f>
        <v>40000</v>
      </c>
      <c r="F42" s="73">
        <f>SUM(D$39:D42)</f>
        <v>1326</v>
      </c>
      <c r="G42" s="75" t="str">
        <f t="shared" si="1"/>
        <v/>
      </c>
    </row>
    <row r="43" spans="2:7" x14ac:dyDescent="0.25">
      <c r="B43" s="74">
        <v>25000</v>
      </c>
      <c r="C43" s="73">
        <v>7.5</v>
      </c>
      <c r="D43" s="73">
        <f>B43*C43/100</f>
        <v>1875</v>
      </c>
      <c r="E43" s="73">
        <f>SUM(B$39:B43)</f>
        <v>65000</v>
      </c>
      <c r="F43" s="73">
        <f>SUM(D$39:D43)</f>
        <v>3201</v>
      </c>
      <c r="G43" s="75" t="str">
        <f t="shared" si="1"/>
        <v/>
      </c>
    </row>
    <row r="44" spans="2:7" x14ac:dyDescent="0.25">
      <c r="B44" s="73">
        <v>155000</v>
      </c>
      <c r="C44" s="73">
        <v>9</v>
      </c>
      <c r="D44" s="73">
        <f>B44*C44/100</f>
        <v>13950</v>
      </c>
      <c r="E44" s="73">
        <f>SUM(B$39:B44)</f>
        <v>220000</v>
      </c>
      <c r="F44" s="73">
        <f>SUM(D$39:D44)</f>
        <v>17151</v>
      </c>
    </row>
  </sheetData>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4"/>
  <dimension ref="A1:L44"/>
  <sheetViews>
    <sheetView workbookViewId="0">
      <selection activeCell="C4" sqref="C4"/>
    </sheetView>
  </sheetViews>
  <sheetFormatPr defaultRowHeight="15" x14ac:dyDescent="0.25"/>
  <cols>
    <col min="1" max="1" width="9.140625" style="1"/>
    <col min="2" max="2" width="24.7109375" style="1" customWidth="1"/>
    <col min="3" max="3" width="15.42578125" style="1" customWidth="1"/>
    <col min="4" max="4" width="16.140625" style="1" customWidth="1"/>
    <col min="5" max="5" width="15.42578125" style="1" customWidth="1"/>
    <col min="6" max="6" width="15.140625" style="1" customWidth="1"/>
    <col min="7" max="7" width="11.140625" style="1" customWidth="1"/>
    <col min="8" max="8" width="7.140625" style="1" customWidth="1"/>
    <col min="9" max="9" width="8.140625" style="1" customWidth="1"/>
    <col min="10" max="10" width="23.5703125" style="1" customWidth="1"/>
    <col min="11" max="11" width="24.140625" style="1" customWidth="1"/>
    <col min="12" max="12" width="16.42578125" style="1" customWidth="1"/>
    <col min="13" max="13" width="11.5703125" style="1" customWidth="1"/>
    <col min="14" max="16384" width="9.140625" style="1"/>
  </cols>
  <sheetData>
    <row r="1" spans="1:12" x14ac:dyDescent="0.25">
      <c r="D1" s="1" t="s">
        <v>143</v>
      </c>
    </row>
    <row r="2" spans="1:12" x14ac:dyDescent="0.25">
      <c r="A2" s="53" t="s">
        <v>11</v>
      </c>
      <c r="B2" s="54" t="s">
        <v>12</v>
      </c>
    </row>
    <row r="3" spans="1:12" ht="18.75" x14ac:dyDescent="0.3">
      <c r="A3" s="55" t="s">
        <v>13</v>
      </c>
      <c r="B3" s="56"/>
      <c r="C3" s="57">
        <f>'Μισθοδοσία 2017 - 2020'!H28</f>
        <v>0</v>
      </c>
      <c r="E3" s="58" t="s">
        <v>58</v>
      </c>
      <c r="F3" s="58" t="s">
        <v>53</v>
      </c>
      <c r="J3" s="59" t="s">
        <v>139</v>
      </c>
    </row>
    <row r="4" spans="1:12" ht="18.75" x14ac:dyDescent="0.3">
      <c r="A4" s="55" t="s">
        <v>14</v>
      </c>
      <c r="B4" s="60"/>
      <c r="C4" s="61">
        <f>'2016 - 2020 κλ+2'!I32</f>
        <v>24670.936799999999</v>
      </c>
      <c r="E4" s="62">
        <f>MAX(G31:G33)</f>
        <v>5354.571672</v>
      </c>
      <c r="F4" s="62">
        <f>MAX(G39:G43)</f>
        <v>0</v>
      </c>
      <c r="J4" s="63">
        <f>IF(E4&gt;=E7,E4-E7,0)</f>
        <v>4151.2810399999998</v>
      </c>
      <c r="L4" s="1">
        <f>J4/12</f>
        <v>345.94008666666667</v>
      </c>
    </row>
    <row r="5" spans="1:12" x14ac:dyDescent="0.25">
      <c r="A5" s="1" t="s">
        <v>15</v>
      </c>
      <c r="E5" s="64"/>
    </row>
    <row r="6" spans="1:12" x14ac:dyDescent="0.25">
      <c r="C6" s="1">
        <f>IF(OR(C3=3,C3=4),1450,IF(C3=2,1350,IF(C3=1,1300,1250)))</f>
        <v>1250</v>
      </c>
      <c r="E6" s="58" t="s">
        <v>60</v>
      </c>
    </row>
    <row r="7" spans="1:12" x14ac:dyDescent="0.25">
      <c r="E7" s="62">
        <f>E16</f>
        <v>1203.290632</v>
      </c>
    </row>
    <row r="9" spans="1:12" x14ac:dyDescent="0.25">
      <c r="A9" s="53" t="s">
        <v>11</v>
      </c>
      <c r="B9" s="54" t="s">
        <v>17</v>
      </c>
      <c r="E9" s="64" t="s">
        <v>60</v>
      </c>
      <c r="F9" s="64"/>
    </row>
    <row r="10" spans="1:12" x14ac:dyDescent="0.25">
      <c r="A10" s="66" t="s">
        <v>44</v>
      </c>
      <c r="B10" s="67"/>
      <c r="C10" s="188">
        <f>IF(C4&lt;=20000,C6,C6-(C4-20000)*0.01)</f>
        <v>1203.290632</v>
      </c>
      <c r="E10" s="187">
        <f>C10</f>
        <v>1203.290632</v>
      </c>
      <c r="F10" s="64"/>
      <c r="G10" s="75"/>
    </row>
    <row r="11" spans="1:12" x14ac:dyDescent="0.25">
      <c r="A11" s="66" t="s">
        <v>18</v>
      </c>
      <c r="B11" s="67"/>
      <c r="C11" s="57">
        <v>0</v>
      </c>
      <c r="E11" s="1">
        <f>IF(C11&lt;=1200,0.1*C11,120)</f>
        <v>0</v>
      </c>
    </row>
    <row r="12" spans="1:12" x14ac:dyDescent="0.25">
      <c r="A12" s="68" t="s">
        <v>19</v>
      </c>
      <c r="B12" s="69"/>
      <c r="C12" s="57"/>
      <c r="E12" s="1">
        <f>0.1*C12</f>
        <v>0</v>
      </c>
    </row>
    <row r="13" spans="1:12" x14ac:dyDescent="0.25">
      <c r="A13" s="68" t="s">
        <v>20</v>
      </c>
      <c r="B13" s="69"/>
      <c r="C13" s="57">
        <v>0</v>
      </c>
      <c r="E13" s="1">
        <f>IF(0.1*C13&lt;=3000,0.1*C13,3000)</f>
        <v>0</v>
      </c>
    </row>
    <row r="14" spans="1:12" x14ac:dyDescent="0.25">
      <c r="A14" s="68" t="s">
        <v>21</v>
      </c>
      <c r="B14" s="69"/>
      <c r="C14" s="57">
        <v>0</v>
      </c>
      <c r="E14" s="1">
        <f>IF(C14&lt;=C3*1000,0.1*C14,0.1*C3*1000)</f>
        <v>0</v>
      </c>
    </row>
    <row r="15" spans="1:12" x14ac:dyDescent="0.25">
      <c r="A15" s="68" t="s">
        <v>22</v>
      </c>
      <c r="B15" s="69"/>
      <c r="C15" s="57">
        <v>0</v>
      </c>
      <c r="E15" s="1">
        <f>IF(C15&lt;=1000,0.1*C15,100)</f>
        <v>0</v>
      </c>
    </row>
    <row r="16" spans="1:12" x14ac:dyDescent="0.25">
      <c r="E16" s="75">
        <f>SUM(E10:E15)</f>
        <v>1203.290632</v>
      </c>
    </row>
    <row r="18" spans="2:7" x14ac:dyDescent="0.25">
      <c r="C18" s="111"/>
    </row>
    <row r="29" spans="2:7" x14ac:dyDescent="0.25">
      <c r="C29" s="70" t="s">
        <v>61</v>
      </c>
    </row>
    <row r="30" spans="2:7" ht="45.75" customHeight="1" x14ac:dyDescent="0.25">
      <c r="B30" s="71" t="s">
        <v>23</v>
      </c>
      <c r="C30" s="72" t="s">
        <v>24</v>
      </c>
      <c r="D30" s="71" t="s">
        <v>25</v>
      </c>
      <c r="E30" s="71" t="s">
        <v>26</v>
      </c>
      <c r="F30" s="71" t="s">
        <v>27</v>
      </c>
    </row>
    <row r="31" spans="2:7" x14ac:dyDescent="0.25">
      <c r="B31" s="73">
        <v>20000</v>
      </c>
      <c r="C31" s="73">
        <v>20</v>
      </c>
      <c r="D31" s="73">
        <f>B31*C31/100</f>
        <v>4000</v>
      </c>
      <c r="E31" s="73">
        <f>20000</f>
        <v>20000</v>
      </c>
      <c r="F31" s="73">
        <f>D31</f>
        <v>4000</v>
      </c>
      <c r="G31" s="75">
        <f>IF(C$4&gt;=E31,IF(C$4&lt;E32,(F31+(C$4-E31)*C32/100),""),C4*C31/100)</f>
        <v>5354.571672</v>
      </c>
    </row>
    <row r="32" spans="2:7" x14ac:dyDescent="0.25">
      <c r="B32" s="73">
        <v>10000</v>
      </c>
      <c r="C32" s="73">
        <v>29</v>
      </c>
      <c r="D32" s="73">
        <f>B32*C32/100</f>
        <v>2900</v>
      </c>
      <c r="E32" s="73">
        <f>B31+B32</f>
        <v>30000</v>
      </c>
      <c r="F32" s="73">
        <f>D31+D32</f>
        <v>6900</v>
      </c>
      <c r="G32" s="75" t="str">
        <f t="shared" ref="G32" si="0">IF(C$4&gt;=E32,IF(C$4&lt;E33,(F32+(C$4-E32)*C33/100),""),"")</f>
        <v/>
      </c>
    </row>
    <row r="33" spans="2:7" x14ac:dyDescent="0.25">
      <c r="B33" s="74">
        <v>10000</v>
      </c>
      <c r="C33" s="73">
        <v>37</v>
      </c>
      <c r="D33" s="73">
        <f>B33*C33/100</f>
        <v>3700</v>
      </c>
      <c r="E33" s="73">
        <f>B32+B33+B31</f>
        <v>40000</v>
      </c>
      <c r="F33" s="73">
        <f>D32+D33+D31</f>
        <v>10600</v>
      </c>
    </row>
    <row r="37" spans="2:7" x14ac:dyDescent="0.25">
      <c r="C37" s="70" t="s">
        <v>62</v>
      </c>
    </row>
    <row r="38" spans="2:7" ht="45" x14ac:dyDescent="0.25">
      <c r="B38" s="71" t="s">
        <v>23</v>
      </c>
      <c r="C38" s="72" t="s">
        <v>24</v>
      </c>
      <c r="D38" s="71" t="s">
        <v>25</v>
      </c>
      <c r="E38" s="71" t="s">
        <v>26</v>
      </c>
      <c r="F38" s="71" t="s">
        <v>27</v>
      </c>
    </row>
    <row r="39" spans="2:7" x14ac:dyDescent="0.25">
      <c r="B39" s="73">
        <v>12000</v>
      </c>
      <c r="C39" s="73">
        <v>0</v>
      </c>
      <c r="D39" s="73"/>
      <c r="E39" s="73">
        <v>12000</v>
      </c>
      <c r="F39" s="73"/>
      <c r="G39" s="75" t="str">
        <f>IF(C$4&gt;=E39,IF(C$4&lt;E40,(F39+(C$4-E39)*C40/100),""),C12*C39/100)</f>
        <v/>
      </c>
    </row>
    <row r="40" spans="2:7" x14ac:dyDescent="0.25">
      <c r="B40" s="73">
        <v>8000</v>
      </c>
      <c r="C40" s="73">
        <v>0</v>
      </c>
      <c r="D40" s="73">
        <f>B40*C40/100</f>
        <v>0</v>
      </c>
      <c r="E40" s="73">
        <f>SUM(B$39:B40)</f>
        <v>20000</v>
      </c>
      <c r="F40" s="73">
        <f>SUM(D$39:D40)</f>
        <v>0</v>
      </c>
      <c r="G40" s="75">
        <f>IF(C$4&gt;=E40,IF(C$4&lt;E41,(F40+(C$4-E40)*C41/100),""),C13*C40/100)</f>
        <v>0</v>
      </c>
    </row>
    <row r="41" spans="2:7" x14ac:dyDescent="0.25">
      <c r="B41" s="73">
        <v>10000</v>
      </c>
      <c r="C41" s="73">
        <v>0</v>
      </c>
      <c r="D41" s="73">
        <f>B41*C41/100</f>
        <v>0</v>
      </c>
      <c r="E41" s="73">
        <f>SUM(B$39:B41)</f>
        <v>30000</v>
      </c>
      <c r="F41" s="73">
        <f>SUM(D$39:D41)</f>
        <v>0</v>
      </c>
      <c r="G41" s="75" t="str">
        <f t="shared" ref="G41:G43" si="1">IF(C$4&gt;=E41,IF(C$4&lt;E42,(F41+(C$4-E41)*C42/100),""),"")</f>
        <v/>
      </c>
    </row>
    <row r="42" spans="2:7" x14ac:dyDescent="0.25">
      <c r="B42" s="73">
        <v>10000</v>
      </c>
      <c r="C42" s="73">
        <v>2</v>
      </c>
      <c r="D42" s="73">
        <f>B42*C42/100</f>
        <v>200</v>
      </c>
      <c r="E42" s="73">
        <f>SUM(B$39:B42)</f>
        <v>40000</v>
      </c>
      <c r="F42" s="73">
        <f>SUM(D$39:D42)</f>
        <v>200</v>
      </c>
      <c r="G42" s="75" t="str">
        <f t="shared" si="1"/>
        <v/>
      </c>
    </row>
    <row r="43" spans="2:7" x14ac:dyDescent="0.25">
      <c r="B43" s="74">
        <v>25000</v>
      </c>
      <c r="C43" s="73">
        <v>5</v>
      </c>
      <c r="D43" s="73">
        <f>B43*C43/100</f>
        <v>1250</v>
      </c>
      <c r="E43" s="73">
        <f>SUM(B$39:B43)</f>
        <v>65000</v>
      </c>
      <c r="F43" s="73">
        <f>SUM(D$39:D43)</f>
        <v>1450</v>
      </c>
      <c r="G43" s="75" t="str">
        <f t="shared" si="1"/>
        <v/>
      </c>
    </row>
    <row r="44" spans="2:7" x14ac:dyDescent="0.25">
      <c r="B44" s="73">
        <v>155000</v>
      </c>
      <c r="C44" s="73">
        <v>9</v>
      </c>
      <c r="D44" s="73">
        <f>B44*C44/100</f>
        <v>13950</v>
      </c>
      <c r="E44" s="73">
        <f>SUM(B$39:B44)</f>
        <v>220000</v>
      </c>
      <c r="F44" s="73">
        <f>SUM(D$39:D44)</f>
        <v>15400</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Φύλλο2"/>
  <dimension ref="A1:AL296"/>
  <sheetViews>
    <sheetView topLeftCell="A7" zoomScaleNormal="100" workbookViewId="0">
      <selection activeCell="N17" sqref="N17"/>
    </sheetView>
  </sheetViews>
  <sheetFormatPr defaultRowHeight="15" x14ac:dyDescent="0.25"/>
  <cols>
    <col min="1" max="1" width="3.85546875" style="2" customWidth="1"/>
    <col min="2" max="2" width="3.28515625" style="2" customWidth="1"/>
    <col min="3" max="3" width="2.7109375" style="2" customWidth="1"/>
    <col min="4" max="4" width="21" style="2" customWidth="1"/>
    <col min="5" max="5" width="12.28515625" style="2" customWidth="1"/>
    <col min="6" max="6" width="11.140625" style="2" customWidth="1"/>
    <col min="7" max="7" width="12.140625" style="2" customWidth="1"/>
    <col min="8" max="8" width="8.7109375" style="2" customWidth="1"/>
    <col min="9" max="10" width="10" style="2" customWidth="1"/>
    <col min="11" max="11" width="6.42578125" style="2" customWidth="1"/>
    <col min="12" max="12" width="12" style="2" customWidth="1"/>
    <col min="13" max="13" width="9.85546875" style="2" customWidth="1"/>
    <col min="14" max="14" width="8.85546875" style="2" customWidth="1"/>
    <col min="15" max="15" width="9" style="2" customWidth="1"/>
    <col min="16" max="16" width="9.140625" style="2" customWidth="1"/>
    <col min="17" max="17" width="8.28515625" style="2" customWidth="1"/>
    <col min="18" max="18" width="10.85546875" style="2" customWidth="1"/>
    <col min="19" max="19" width="11.5703125" style="2" customWidth="1"/>
    <col min="20" max="20" width="12" style="2" customWidth="1"/>
    <col min="21" max="21" width="9.42578125" style="2" customWidth="1"/>
    <col min="22" max="22" width="9.140625" style="2" customWidth="1"/>
    <col min="23" max="23" width="9.7109375" style="2" customWidth="1"/>
    <col min="24" max="24" width="9.140625" style="2" customWidth="1"/>
    <col min="25" max="25" width="5.85546875" style="2" customWidth="1"/>
    <col min="26" max="26" width="11.7109375" style="2" customWidth="1"/>
    <col min="27" max="27" width="9.5703125" style="2" customWidth="1"/>
    <col min="28" max="29" width="9.140625" style="2" customWidth="1"/>
    <col min="30" max="30" width="9" style="2" customWidth="1"/>
    <col min="31" max="31" width="5.85546875" style="2" customWidth="1"/>
    <col min="32" max="32" width="5.42578125" style="2" customWidth="1"/>
    <col min="33" max="16384" width="9.140625" style="2"/>
  </cols>
  <sheetData>
    <row r="1" spans="1:26" ht="15.75" thickBot="1" x14ac:dyDescent="0.3">
      <c r="B1" s="190"/>
      <c r="C1" s="190"/>
      <c r="D1" s="190"/>
      <c r="E1" s="190"/>
      <c r="F1" s="190"/>
      <c r="G1" s="190"/>
      <c r="H1" s="190"/>
      <c r="I1" s="190"/>
      <c r="J1" s="190"/>
      <c r="K1" s="190"/>
      <c r="L1" s="190"/>
      <c r="M1" s="190"/>
      <c r="N1" s="190"/>
      <c r="O1" s="190"/>
      <c r="P1" s="190"/>
      <c r="Q1" s="190"/>
      <c r="R1" s="190"/>
      <c r="S1" s="190"/>
      <c r="T1" s="190"/>
      <c r="U1" s="190"/>
      <c r="V1" s="190"/>
      <c r="W1" s="190"/>
      <c r="X1" s="190"/>
      <c r="Y1" s="190"/>
    </row>
    <row r="2" spans="1:26" x14ac:dyDescent="0.25">
      <c r="A2" s="191"/>
      <c r="B2" s="20"/>
      <c r="C2" s="20"/>
      <c r="D2" s="20"/>
      <c r="E2" s="20"/>
      <c r="F2" s="20"/>
      <c r="G2" s="20"/>
      <c r="H2" s="20"/>
      <c r="I2" s="20"/>
      <c r="J2" s="20"/>
      <c r="K2" s="20"/>
      <c r="L2" s="20"/>
      <c r="M2" s="20"/>
      <c r="N2" s="20"/>
      <c r="O2" s="20"/>
      <c r="P2" s="20"/>
      <c r="Q2" s="20"/>
      <c r="R2" s="20"/>
      <c r="S2" s="20"/>
      <c r="T2" s="20"/>
      <c r="U2" s="20"/>
      <c r="V2" s="20"/>
      <c r="W2" s="20"/>
      <c r="X2" s="20"/>
      <c r="Y2" s="20"/>
      <c r="Z2" s="189"/>
    </row>
    <row r="3" spans="1:26" ht="23.25" x14ac:dyDescent="0.35">
      <c r="A3" s="191"/>
      <c r="B3" s="20"/>
      <c r="C3" s="20"/>
      <c r="D3" s="20"/>
      <c r="E3" s="20"/>
      <c r="F3" s="20"/>
      <c r="G3" s="20"/>
      <c r="H3" s="20"/>
      <c r="I3" s="20"/>
      <c r="J3" s="20"/>
      <c r="K3" s="20"/>
      <c r="L3" s="182" t="s">
        <v>86</v>
      </c>
      <c r="M3" s="20"/>
      <c r="N3" s="20"/>
      <c r="O3" s="20"/>
      <c r="P3" s="20"/>
      <c r="Q3" s="20"/>
      <c r="R3" s="20"/>
      <c r="S3" s="20"/>
      <c r="T3" s="20"/>
      <c r="U3" s="20"/>
      <c r="V3" s="20"/>
      <c r="W3" s="20"/>
      <c r="X3" s="20"/>
      <c r="Y3" s="20"/>
      <c r="Z3" s="189"/>
    </row>
    <row r="4" spans="1:26" ht="18.75" x14ac:dyDescent="0.3">
      <c r="A4" s="191"/>
      <c r="B4" s="20"/>
      <c r="C4" s="20"/>
      <c r="D4" s="20"/>
      <c r="E4" s="20"/>
      <c r="F4" s="20"/>
      <c r="G4" s="20"/>
      <c r="H4" s="20"/>
      <c r="I4" s="181" t="s">
        <v>106</v>
      </c>
      <c r="J4" s="181"/>
      <c r="K4" s="181"/>
      <c r="L4" s="181"/>
      <c r="M4" s="20"/>
      <c r="N4" s="20"/>
      <c r="O4" s="20"/>
      <c r="P4" s="20"/>
      <c r="Q4" s="20"/>
      <c r="R4" s="20"/>
      <c r="S4" s="20"/>
      <c r="T4" s="20"/>
      <c r="U4" s="20"/>
      <c r="V4" s="20"/>
      <c r="W4" s="20"/>
      <c r="X4" s="20"/>
      <c r="Y4" s="20"/>
      <c r="Z4" s="189"/>
    </row>
    <row r="5" spans="1:26" x14ac:dyDescent="0.25">
      <c r="A5" s="191"/>
      <c r="B5" s="20"/>
      <c r="C5" s="20"/>
      <c r="D5" s="20"/>
      <c r="E5" s="20"/>
      <c r="F5" s="20"/>
      <c r="G5" s="20"/>
      <c r="H5" s="20"/>
      <c r="I5" s="20"/>
      <c r="J5" s="20"/>
      <c r="K5" s="20"/>
      <c r="L5" s="20"/>
      <c r="M5" s="20"/>
      <c r="N5" s="20"/>
      <c r="O5" s="20"/>
      <c r="P5" s="20"/>
      <c r="Q5" s="20"/>
      <c r="R5" s="20"/>
      <c r="S5" s="20"/>
      <c r="T5" s="20"/>
      <c r="U5" s="20"/>
      <c r="V5" s="20"/>
      <c r="W5" s="20"/>
      <c r="X5" s="20"/>
      <c r="Y5" s="20"/>
      <c r="Z5" s="189"/>
    </row>
    <row r="6" spans="1:26" x14ac:dyDescent="0.25">
      <c r="A6" s="191"/>
      <c r="B6" s="20"/>
      <c r="C6" s="20"/>
      <c r="D6" s="20"/>
      <c r="E6" s="20"/>
      <c r="F6" s="20"/>
      <c r="G6" s="20"/>
      <c r="H6" s="20"/>
      <c r="I6" s="20"/>
      <c r="J6" s="20"/>
      <c r="K6" s="20"/>
      <c r="L6" s="20"/>
      <c r="M6" s="20"/>
      <c r="N6" s="20"/>
      <c r="O6" s="20"/>
      <c r="P6" s="20"/>
      <c r="Q6" s="20"/>
      <c r="R6" s="20"/>
      <c r="S6" s="20"/>
      <c r="T6" s="20"/>
      <c r="U6" s="30"/>
      <c r="V6" s="20"/>
      <c r="W6" s="20"/>
      <c r="X6" s="20"/>
      <c r="Y6" s="20"/>
      <c r="Z6" s="189"/>
    </row>
    <row r="7" spans="1:26" ht="19.5" thickBot="1" x14ac:dyDescent="0.35">
      <c r="A7" s="191"/>
      <c r="B7" s="20"/>
      <c r="C7" s="20"/>
      <c r="D7" s="20"/>
      <c r="E7" s="20"/>
      <c r="F7" s="139"/>
      <c r="G7" s="30"/>
      <c r="H7" s="20"/>
      <c r="I7" s="20"/>
      <c r="J7" s="20"/>
      <c r="K7" s="20"/>
      <c r="L7" s="20"/>
      <c r="M7" s="20"/>
      <c r="N7" s="20"/>
      <c r="O7" s="20"/>
      <c r="P7" s="20"/>
      <c r="Q7" s="20"/>
      <c r="R7" s="20"/>
      <c r="S7" s="20"/>
      <c r="T7" s="20"/>
      <c r="U7" s="30"/>
      <c r="V7" s="20"/>
      <c r="W7" s="20"/>
      <c r="X7" s="20"/>
      <c r="Y7" s="20"/>
      <c r="Z7" s="189"/>
    </row>
    <row r="8" spans="1:26" ht="15.75" thickBot="1" x14ac:dyDescent="0.3">
      <c r="A8" s="191"/>
      <c r="B8" s="20"/>
      <c r="C8" s="178"/>
      <c r="D8" s="168"/>
      <c r="E8" s="168"/>
      <c r="F8" s="168"/>
      <c r="G8" s="168"/>
      <c r="H8" s="168"/>
      <c r="I8" s="168"/>
      <c r="J8" s="168"/>
      <c r="K8" s="168"/>
      <c r="L8" s="168"/>
      <c r="M8" s="168"/>
      <c r="N8" s="168"/>
      <c r="O8" s="168"/>
      <c r="P8" s="168"/>
      <c r="Q8" s="168"/>
      <c r="R8" s="168"/>
      <c r="S8" s="168"/>
      <c r="T8" s="168"/>
      <c r="U8" s="168"/>
      <c r="V8" s="168"/>
      <c r="W8" s="168"/>
      <c r="X8" s="168"/>
      <c r="Y8" s="177"/>
      <c r="Z8" s="189"/>
    </row>
    <row r="9" spans="1:26" ht="18" thickBot="1" x14ac:dyDescent="0.35">
      <c r="A9" s="191"/>
      <c r="B9" s="20"/>
      <c r="C9" s="171"/>
      <c r="D9" s="153"/>
      <c r="E9" s="246" t="s">
        <v>28</v>
      </c>
      <c r="F9" s="247"/>
      <c r="G9" s="246"/>
      <c r="H9" s="246"/>
      <c r="I9" s="248"/>
      <c r="J9" s="249"/>
      <c r="K9" s="161"/>
      <c r="L9" s="157"/>
      <c r="M9" s="154" t="s">
        <v>66</v>
      </c>
      <c r="N9" s="158"/>
      <c r="O9" s="158"/>
      <c r="P9" s="158"/>
      <c r="Q9" s="156"/>
      <c r="R9" s="173"/>
      <c r="S9" s="153"/>
      <c r="T9" s="154"/>
      <c r="U9" s="154" t="s">
        <v>67</v>
      </c>
      <c r="V9" s="158"/>
      <c r="W9" s="158"/>
      <c r="X9" s="156"/>
      <c r="Y9" s="164"/>
      <c r="Z9" s="189"/>
    </row>
    <row r="10" spans="1:26" ht="15.75" x14ac:dyDescent="0.25">
      <c r="A10" s="191"/>
      <c r="B10" s="20"/>
      <c r="C10" s="171"/>
      <c r="D10" s="243" t="s">
        <v>65</v>
      </c>
      <c r="E10" s="115" t="s">
        <v>75</v>
      </c>
      <c r="F10" s="129" t="s">
        <v>76</v>
      </c>
      <c r="G10" s="129" t="s">
        <v>87</v>
      </c>
      <c r="H10" s="129" t="s">
        <v>88</v>
      </c>
      <c r="I10" s="252" t="s">
        <v>77</v>
      </c>
      <c r="J10" s="253" t="s">
        <v>107</v>
      </c>
      <c r="K10" s="161" t="s">
        <v>108</v>
      </c>
      <c r="L10" s="126" t="s">
        <v>65</v>
      </c>
      <c r="M10" s="114" t="s">
        <v>75</v>
      </c>
      <c r="N10" s="124" t="s">
        <v>76</v>
      </c>
      <c r="O10" s="124" t="s">
        <v>87</v>
      </c>
      <c r="P10" s="124" t="s">
        <v>88</v>
      </c>
      <c r="Q10" s="140" t="s">
        <v>77</v>
      </c>
      <c r="R10" s="173"/>
      <c r="S10" s="126" t="s">
        <v>65</v>
      </c>
      <c r="T10" s="114" t="s">
        <v>75</v>
      </c>
      <c r="U10" s="124" t="s">
        <v>76</v>
      </c>
      <c r="V10" s="124" t="s">
        <v>87</v>
      </c>
      <c r="W10" s="124" t="s">
        <v>88</v>
      </c>
      <c r="X10" s="140" t="s">
        <v>77</v>
      </c>
      <c r="Y10" s="164"/>
      <c r="Z10" s="189"/>
    </row>
    <row r="11" spans="1:26" x14ac:dyDescent="0.25">
      <c r="A11" s="191"/>
      <c r="B11" s="20"/>
      <c r="C11" s="171"/>
      <c r="D11" s="244" t="s">
        <v>0</v>
      </c>
      <c r="E11" s="250">
        <f>'Μισθοδοσία παλαιό 2016'!D6</f>
        <v>1331</v>
      </c>
      <c r="F11" s="22">
        <f>I11-3*J28</f>
        <v>2108.44</v>
      </c>
      <c r="G11" s="22">
        <f>I11-2*J28</f>
        <v>2142.96</v>
      </c>
      <c r="H11" s="22">
        <f>I11-J28</f>
        <v>2177.48</v>
      </c>
      <c r="I11" s="21">
        <f>IF(H22=1,E48,IF(H22=2,E49,IF(H22=3,E50,IF(H22=4,E51,IF(H22=5,E52,"FALSE")))))+IF(H22=1,E21,IF(H22=2,E21,IF(H22=3,E21*0.85,IF(H22=4,E21*0.75,IF(H22=5,E21*0.7,"FALSE")))))</f>
        <v>2212</v>
      </c>
      <c r="J11" s="130">
        <f>IF(H23=1,E48,IF(H23=2,E49,IF(H23=3,E50,IF(H23=4,E51,IF(H23=5,E52,"FALSE")))))+IF(H23=1,F21,IF(H23=2,F21,IF(H23=3,F21*0.85,IF(H23=4,F21*0.75,IF(H23=5,F21*0.7,"FALSE")))))</f>
        <v>2212</v>
      </c>
      <c r="K11" s="161"/>
      <c r="L11" s="3" t="s">
        <v>7</v>
      </c>
      <c r="M11" s="105">
        <f>'Μισθοδοσία παλαιό 2016'!G6</f>
        <v>94.506800000000013</v>
      </c>
      <c r="N11" s="105">
        <f>0.045*F19</f>
        <v>115.1298</v>
      </c>
      <c r="O11" s="105">
        <f>0.045*G19</f>
        <v>116.6832</v>
      </c>
      <c r="P11" s="105">
        <f>0.045*H19</f>
        <v>118.2366</v>
      </c>
      <c r="Q11" s="105">
        <f>0.045*I19</f>
        <v>119.78999999999999</v>
      </c>
      <c r="R11" s="161"/>
      <c r="S11" s="127"/>
      <c r="T11" s="21"/>
      <c r="U11" s="21"/>
      <c r="V11" s="21"/>
      <c r="W11" s="21"/>
      <c r="X11" s="130"/>
      <c r="Y11" s="164"/>
      <c r="Z11" s="189"/>
    </row>
    <row r="12" spans="1:26" x14ac:dyDescent="0.25">
      <c r="A12" s="191"/>
      <c r="B12" s="20"/>
      <c r="C12" s="171"/>
      <c r="D12" s="244" t="s">
        <v>1</v>
      </c>
      <c r="E12" s="250">
        <f>'Μισθοδοσία παλαιό 2016'!D7</f>
        <v>425.92</v>
      </c>
      <c r="F12" s="125"/>
      <c r="G12" s="125"/>
      <c r="H12" s="125"/>
      <c r="I12" s="21"/>
      <c r="J12" s="130"/>
      <c r="K12" s="161"/>
      <c r="L12" s="3" t="s">
        <v>8</v>
      </c>
      <c r="M12" s="105">
        <f>'Μισθοδοσία παλαιό 2016'!G7</f>
        <v>126.196</v>
      </c>
      <c r="N12" s="105">
        <f>0.04*(F19)+0.01*(F19)</f>
        <v>127.92200000000001</v>
      </c>
      <c r="O12" s="105">
        <f>0.04*(G19)+0.01*(G19)</f>
        <v>129.648</v>
      </c>
      <c r="P12" s="105">
        <f>0.04*(H19)+0.01*(H19)</f>
        <v>131.374</v>
      </c>
      <c r="Q12" s="105">
        <f>0.04*(I19)+0.01*(I19)</f>
        <v>133.1</v>
      </c>
      <c r="R12" s="161"/>
      <c r="S12" s="6"/>
      <c r="T12" s="21"/>
      <c r="U12" s="21"/>
      <c r="V12" s="21"/>
      <c r="W12" s="21"/>
      <c r="X12" s="130"/>
      <c r="Y12" s="164"/>
      <c r="Z12" s="189"/>
    </row>
    <row r="13" spans="1:26" x14ac:dyDescent="0.25">
      <c r="A13" s="191"/>
      <c r="B13" s="20"/>
      <c r="C13" s="171"/>
      <c r="D13" s="244" t="s">
        <v>95</v>
      </c>
      <c r="E13" s="250">
        <f>'Μισθοδοσία παλαιό 2016'!D8</f>
        <v>0</v>
      </c>
      <c r="F13" s="21">
        <f>I13</f>
        <v>0</v>
      </c>
      <c r="G13" s="21">
        <f>I13</f>
        <v>0</v>
      </c>
      <c r="H13" s="21">
        <f>I13</f>
        <v>0</v>
      </c>
      <c r="I13" s="21">
        <f>IF(H25=3,120,IF(H25=2,70,IF(H25=1,50,IF(H25=4,170,IF(H25=0,0,"FALSE")))))</f>
        <v>0</v>
      </c>
      <c r="J13" s="130">
        <f>IF(H25=3,120,IF(H25=2,70,IF(H25=1,50,IF(H25=4,170,IF(H25=0,0,"FALSE")))))</f>
        <v>0</v>
      </c>
      <c r="K13" s="161"/>
      <c r="L13" s="3" t="s">
        <v>9</v>
      </c>
      <c r="M13" s="105">
        <f>IF(H27=1,0.035*(E19-E13-E15),0.035*J19)</f>
        <v>93.170000000000016</v>
      </c>
      <c r="N13" s="105">
        <f>0.035*(F19)</f>
        <v>89.545400000000015</v>
      </c>
      <c r="O13" s="105">
        <f>0.035*(G19)</f>
        <v>90.753600000000006</v>
      </c>
      <c r="P13" s="105">
        <f>0.035*(H19)</f>
        <v>91.961800000000011</v>
      </c>
      <c r="Q13" s="105">
        <f>0.035*(I19)</f>
        <v>93.170000000000016</v>
      </c>
      <c r="R13" s="161"/>
      <c r="S13" s="6"/>
      <c r="T13" s="21"/>
      <c r="U13" s="21"/>
      <c r="V13" s="21"/>
      <c r="W13" s="21"/>
      <c r="X13" s="130"/>
      <c r="Y13" s="164"/>
      <c r="Z13" s="189"/>
    </row>
    <row r="14" spans="1:26" x14ac:dyDescent="0.25">
      <c r="A14" s="191"/>
      <c r="B14" s="20"/>
      <c r="C14" s="171"/>
      <c r="D14" s="3" t="s">
        <v>129</v>
      </c>
      <c r="E14" s="250">
        <f>'Μισθοδοσία παλαιό 2016'!D9</f>
        <v>0</v>
      </c>
      <c r="F14" s="21">
        <f>I14</f>
        <v>0</v>
      </c>
      <c r="G14" s="21">
        <f>I14</f>
        <v>0</v>
      </c>
      <c r="H14" s="21">
        <f>I14</f>
        <v>0</v>
      </c>
      <c r="I14" s="21">
        <f>IF(H24=3,210,IF(H24=2,210,IF(H24=1,0,IF(H24=4,210,IF(H24=5,250,"FALSE")))))</f>
        <v>0</v>
      </c>
      <c r="J14" s="21">
        <f>IF(H24=3,210,IF(H24=2,210,IF(H24=1,0,IF(H24=4,210,IF(H24=5,250,"FALSE")))))</f>
        <v>0</v>
      </c>
      <c r="K14" s="161"/>
      <c r="L14" s="3" t="s">
        <v>10</v>
      </c>
      <c r="M14" s="105">
        <f>'Μισθοδοσία παλαιό 2016'!G9</f>
        <v>64.359960000000001</v>
      </c>
      <c r="N14" s="105">
        <f>0.0255*F19</f>
        <v>65.240219999999994</v>
      </c>
      <c r="O14" s="105">
        <f>0.0255*G19</f>
        <v>66.120480000000001</v>
      </c>
      <c r="P14" s="105">
        <f>0.0255*H19</f>
        <v>67.000739999999993</v>
      </c>
      <c r="Q14" s="105">
        <f>0.0255*I19</f>
        <v>67.881</v>
      </c>
      <c r="R14" s="161"/>
      <c r="S14" s="6"/>
      <c r="T14" s="21"/>
      <c r="U14" s="21"/>
      <c r="V14" s="21"/>
      <c r="W14" s="21"/>
      <c r="X14" s="130"/>
      <c r="Y14" s="164"/>
      <c r="Z14" s="189"/>
    </row>
    <row r="15" spans="1:26" x14ac:dyDescent="0.25">
      <c r="A15" s="191"/>
      <c r="B15" s="20"/>
      <c r="C15" s="171"/>
      <c r="D15" s="244" t="s">
        <v>3</v>
      </c>
      <c r="E15" s="250">
        <f>'Μισθοδοσία παλαιό 2016'!D10</f>
        <v>215</v>
      </c>
      <c r="F15" s="125">
        <f>I15</f>
        <v>450</v>
      </c>
      <c r="G15" s="125">
        <f>I15</f>
        <v>450</v>
      </c>
      <c r="H15" s="125">
        <f>I15</f>
        <v>450</v>
      </c>
      <c r="I15" s="21">
        <f>IF(H22=1,F48,IF(H22=2,F49,IF(H22=3,F50,IF(H22=4,F51,IF(H22=5,F52,"FALSE")))))</f>
        <v>450</v>
      </c>
      <c r="J15" s="130">
        <f>IF(H23=1,F48,IF(H23=2,F49,IF(H23=3,F50,IF(H23=4,F51,IF(H23=5,F52,"FALSE")))))</f>
        <v>450</v>
      </c>
      <c r="K15" s="161"/>
      <c r="L15" s="3"/>
      <c r="M15" s="105"/>
      <c r="N15" s="106"/>
      <c r="O15" s="106"/>
      <c r="P15" s="106"/>
      <c r="Q15" s="106"/>
      <c r="R15" s="161"/>
      <c r="S15" s="6"/>
      <c r="T15" s="21"/>
      <c r="U15" s="21"/>
      <c r="V15" s="21"/>
      <c r="W15" s="21"/>
      <c r="X15" s="144"/>
      <c r="Y15" s="164"/>
      <c r="Z15" s="189"/>
    </row>
    <row r="16" spans="1:26" x14ac:dyDescent="0.25">
      <c r="A16" s="191"/>
      <c r="B16" s="20"/>
      <c r="C16" s="171"/>
      <c r="D16" s="244" t="s">
        <v>4</v>
      </c>
      <c r="E16" s="250">
        <f>'Μισθοδοσία παλαιό 2016'!D11</f>
        <v>368</v>
      </c>
      <c r="F16" s="21"/>
      <c r="G16" s="202"/>
      <c r="H16" s="202"/>
      <c r="I16" s="21"/>
      <c r="J16" s="130"/>
      <c r="K16" s="161"/>
      <c r="L16" s="3" t="s">
        <v>82</v>
      </c>
      <c r="M16" s="105">
        <f>'Μισθοδοσία παλαιό 2016'!G11</f>
        <v>168.34546399999999</v>
      </c>
      <c r="N16" s="105">
        <f>0.0667*(F19)</f>
        <v>170.64794799999999</v>
      </c>
      <c r="O16" s="105">
        <f>0.0667*(G19)</f>
        <v>172.95043199999998</v>
      </c>
      <c r="P16" s="105">
        <f>0.0667*(H19)</f>
        <v>175.252916</v>
      </c>
      <c r="Q16" s="105">
        <f>0.0667*(I19)</f>
        <v>177.55539999999999</v>
      </c>
      <c r="R16" s="161"/>
      <c r="S16" s="3" t="s">
        <v>85</v>
      </c>
      <c r="T16" s="22">
        <f>'Μισθοδοσία παλαιό 2016'!J11</f>
        <v>242.04959174133333</v>
      </c>
      <c r="U16" s="22">
        <f>'Φόρος 2017'!J4/12-0.015*'Φόρος 2017'!J4/12</f>
        <v>285.61954668933339</v>
      </c>
      <c r="V16" s="22">
        <f>'Φόρος 2018'!J4/12</f>
        <v>297.81685973333327</v>
      </c>
      <c r="W16" s="22">
        <f>'Φόρος 2019'!J4/12</f>
        <v>305.66463653333329</v>
      </c>
      <c r="X16" s="144">
        <f>IF('Μισθοδοσία 2017 - 2020'!$V$88=2,IF('Μισθοδοσία 2017 - 2020'!$V$87=2,'Φόρος 2020'!J4/12,'Φόρος 2020 αφορ'!J4/12),IF('Μισθοδοσία 2017 - 2020'!$V$87=2,'Φόρος 2020'!J4/12,'Φόρος 2020 αντιμ'!J4/12))</f>
        <v>313.51241333333331</v>
      </c>
      <c r="Y16" s="164"/>
      <c r="Z16" s="189"/>
    </row>
    <row r="17" spans="1:36" ht="15.75" thickBot="1" x14ac:dyDescent="0.3">
      <c r="A17" s="191"/>
      <c r="B17" s="20"/>
      <c r="C17" s="171"/>
      <c r="D17" s="245" t="s">
        <v>5</v>
      </c>
      <c r="E17" s="251">
        <f>'Μισθοδοσία παλαιό 2016'!D12</f>
        <v>184</v>
      </c>
      <c r="F17" s="132"/>
      <c r="G17" s="132"/>
      <c r="H17" s="132"/>
      <c r="I17" s="132"/>
      <c r="J17" s="133"/>
      <c r="K17" s="161"/>
      <c r="L17" s="131" t="s">
        <v>83</v>
      </c>
      <c r="M17" s="142">
        <f>'Μισθοδοσία παλαιό 2016'!G12</f>
        <v>50.478400000000001</v>
      </c>
      <c r="N17" s="142">
        <f>0.02*F19</f>
        <v>51.168800000000005</v>
      </c>
      <c r="O17" s="142">
        <f>0.02*G19</f>
        <v>51.859200000000001</v>
      </c>
      <c r="P17" s="142">
        <f>0.02*H19</f>
        <v>52.549599999999998</v>
      </c>
      <c r="Q17" s="142">
        <f>0.02*I19</f>
        <v>53.24</v>
      </c>
      <c r="R17" s="161"/>
      <c r="S17" s="131" t="s">
        <v>84</v>
      </c>
      <c r="T17" s="145">
        <f>'Μισθοδοσία παλαιό 2016'!J12</f>
        <v>20.900382133333338</v>
      </c>
      <c r="U17" s="145">
        <f>'Φόρος 2017'!F4/12</f>
        <v>28.272624933333343</v>
      </c>
      <c r="V17" s="145">
        <f>'Φόρος 2018'!F4/12</f>
        <v>29.580587733333321</v>
      </c>
      <c r="W17" s="145">
        <f>'Φόρος 2019'!F4/12</f>
        <v>30.888550533333333</v>
      </c>
      <c r="X17" s="144">
        <f>IF('Μισθοδοσία 2017 - 2020'!$V$88=2,IF('Μισθοδοσία 2017 - 2020'!$V$87=2,'Φόρος 2020'!F4/12,'Φόρος 2020 αφορ'!F4/12),IF('Μισθοδοσία 2017 - 2020'!$V$87=2,'Φόρος 2020'!F4/12,'Φόρος 2020 αντιμ'!F4/12))</f>
        <v>32.196513333333328</v>
      </c>
      <c r="Y17" s="164"/>
      <c r="Z17" s="189"/>
    </row>
    <row r="18" spans="1:36" ht="15.75" thickBot="1" x14ac:dyDescent="0.3">
      <c r="A18" s="191"/>
      <c r="B18" s="20"/>
      <c r="C18" s="171"/>
      <c r="D18" s="161"/>
      <c r="E18" s="161"/>
      <c r="F18" s="161"/>
      <c r="G18" s="161"/>
      <c r="H18" s="161"/>
      <c r="I18" s="161"/>
      <c r="J18" s="161"/>
      <c r="K18" s="161"/>
      <c r="L18" s="161"/>
      <c r="M18" s="161"/>
      <c r="N18" s="161"/>
      <c r="O18" s="161"/>
      <c r="P18" s="161"/>
      <c r="Q18" s="161"/>
      <c r="R18" s="161"/>
      <c r="S18" s="161"/>
      <c r="T18" s="161"/>
      <c r="U18" s="161"/>
      <c r="V18" s="161"/>
      <c r="W18" s="161"/>
      <c r="X18" s="161"/>
      <c r="Y18" s="164"/>
      <c r="Z18" s="189"/>
    </row>
    <row r="19" spans="1:36" ht="15.75" x14ac:dyDescent="0.25">
      <c r="A19" s="191"/>
      <c r="B19" s="20"/>
      <c r="C19" s="171"/>
      <c r="D19" s="203" t="s">
        <v>6</v>
      </c>
      <c r="E19" s="134">
        <f t="shared" ref="E19:J19" si="0">SUM(E11:E17)</f>
        <v>2523.92</v>
      </c>
      <c r="F19" s="134">
        <f t="shared" si="0"/>
        <v>2558.44</v>
      </c>
      <c r="G19" s="134">
        <f t="shared" si="0"/>
        <v>2592.96</v>
      </c>
      <c r="H19" s="134">
        <f t="shared" si="0"/>
        <v>2627.48</v>
      </c>
      <c r="I19" s="135">
        <f t="shared" si="0"/>
        <v>2662</v>
      </c>
      <c r="J19" s="135">
        <f t="shared" si="0"/>
        <v>2662</v>
      </c>
      <c r="K19" s="169"/>
      <c r="L19" s="203" t="s">
        <v>6</v>
      </c>
      <c r="M19" s="134">
        <f>SUM(M11:M17)</f>
        <v>597.05662400000006</v>
      </c>
      <c r="N19" s="134">
        <f>SUM(N11:N17)</f>
        <v>619.65416800000014</v>
      </c>
      <c r="O19" s="134">
        <f>SUM(O11:O17)</f>
        <v>628.01491199999998</v>
      </c>
      <c r="P19" s="134">
        <f>SUM(P11:P17)</f>
        <v>636.37565599999994</v>
      </c>
      <c r="Q19" s="135">
        <f>SUM(Q11:Q17)</f>
        <v>644.7364</v>
      </c>
      <c r="R19" s="170"/>
      <c r="S19" s="203" t="s">
        <v>6</v>
      </c>
      <c r="T19" s="134">
        <f>SUM(T12:T17)</f>
        <v>262.94997387466668</v>
      </c>
      <c r="U19" s="134">
        <f>SUM(U12:U17)</f>
        <v>313.89217162266675</v>
      </c>
      <c r="V19" s="134">
        <f>SUM(V12:V17)</f>
        <v>327.39744746666662</v>
      </c>
      <c r="W19" s="134">
        <f>SUM(W12:W17)</f>
        <v>336.55318706666662</v>
      </c>
      <c r="X19" s="135">
        <f>SUM(X12:X17)</f>
        <v>345.70892666666663</v>
      </c>
      <c r="Y19" s="164"/>
      <c r="Z19" s="189"/>
    </row>
    <row r="20" spans="1:36" ht="16.5" thickBot="1" x14ac:dyDescent="0.3">
      <c r="A20" s="191"/>
      <c r="B20" s="20"/>
      <c r="C20" s="171"/>
      <c r="D20" s="204" t="s">
        <v>74</v>
      </c>
      <c r="E20" s="136"/>
      <c r="F20" s="137">
        <f>(F19-E19)/E19</f>
        <v>1.3677137151732218E-2</v>
      </c>
      <c r="G20" s="137">
        <f>(G19-E19)/E19</f>
        <v>2.7354274303464435E-2</v>
      </c>
      <c r="H20" s="137">
        <f>(H19-E19)/F19</f>
        <v>4.0477791153984435E-2</v>
      </c>
      <c r="I20" s="138">
        <f>(I19-E19)/E19</f>
        <v>5.4708548606928871E-2</v>
      </c>
      <c r="J20" s="138">
        <f>(J19-E19)/E19</f>
        <v>5.4708548606928871E-2</v>
      </c>
      <c r="K20" s="161"/>
      <c r="L20" s="205" t="s">
        <v>73</v>
      </c>
      <c r="M20" s="136"/>
      <c r="N20" s="137">
        <f>(N19-M19)/M19</f>
        <v>3.7848242681920372E-2</v>
      </c>
      <c r="O20" s="137">
        <f>(O19-M19)/M19</f>
        <v>5.1851510820856282E-2</v>
      </c>
      <c r="P20" s="137">
        <f>(P19-M19)/M19</f>
        <v>6.5854778959792387E-2</v>
      </c>
      <c r="Q20" s="138">
        <f>(Q19-M19)/M19</f>
        <v>7.9858047098728679E-2</v>
      </c>
      <c r="R20" s="170"/>
      <c r="S20" s="204" t="s">
        <v>73</v>
      </c>
      <c r="T20" s="136"/>
      <c r="U20" s="137">
        <f>(U19-T19)/T19</f>
        <v>0.19373342007739205</v>
      </c>
      <c r="V20" s="137">
        <f>(V19-T19)/T19</f>
        <v>0.24509404827976286</v>
      </c>
      <c r="W20" s="137">
        <f>(W19-T19)/T19</f>
        <v>0.27991336948024348</v>
      </c>
      <c r="X20" s="138">
        <f>(X19-T19)/T19</f>
        <v>0.31473269068072407</v>
      </c>
      <c r="Y20" s="164"/>
      <c r="Z20" s="189"/>
    </row>
    <row r="21" spans="1:36" ht="18.75" x14ac:dyDescent="0.3">
      <c r="A21" s="191"/>
      <c r="B21" s="20"/>
      <c r="C21" s="171"/>
      <c r="D21" s="217"/>
      <c r="E21" s="220">
        <f>INDEX(S58:S98,K32)</f>
        <v>480</v>
      </c>
      <c r="F21" s="220">
        <f>INDEX(S58:S98,L32)</f>
        <v>480</v>
      </c>
      <c r="G21" s="217"/>
      <c r="H21" s="217"/>
      <c r="I21" s="217"/>
      <c r="J21" s="217"/>
      <c r="K21" s="217"/>
      <c r="L21" s="161"/>
      <c r="M21" s="161"/>
      <c r="N21" s="161"/>
      <c r="O21" s="161"/>
      <c r="P21" s="161"/>
      <c r="Q21" s="161"/>
      <c r="R21" s="161"/>
      <c r="S21" s="162"/>
      <c r="T21" s="161"/>
      <c r="U21" s="161"/>
      <c r="V21" s="163"/>
      <c r="W21" s="161"/>
      <c r="X21" s="161"/>
      <c r="Y21" s="164"/>
      <c r="Z21" s="189"/>
      <c r="AA21" s="107"/>
      <c r="AB21" s="107"/>
      <c r="AC21" s="107"/>
      <c r="AD21" s="107"/>
      <c r="AE21" s="107"/>
      <c r="AF21" s="107"/>
      <c r="AG21" s="107"/>
      <c r="AH21" s="107"/>
      <c r="AI21" s="107"/>
      <c r="AJ21" s="107"/>
    </row>
    <row r="22" spans="1:36" ht="15.75" thickBot="1" x14ac:dyDescent="0.3">
      <c r="A22" s="191"/>
      <c r="B22" s="20"/>
      <c r="C22" s="171"/>
      <c r="D22" s="160" t="s">
        <v>137</v>
      </c>
      <c r="E22" s="11"/>
      <c r="F22" s="12"/>
      <c r="G22" s="12"/>
      <c r="H22" s="241">
        <f>'Μισθοδοσία 2017 - 2020'!H25</f>
        <v>3</v>
      </c>
      <c r="I22" s="161"/>
      <c r="J22" s="161"/>
      <c r="K22" s="217"/>
      <c r="L22" s="217"/>
      <c r="M22" s="217"/>
      <c r="N22" s="161"/>
      <c r="O22" s="217"/>
      <c r="P22" s="217"/>
      <c r="Q22" s="217"/>
      <c r="R22" s="217"/>
      <c r="S22" s="172"/>
      <c r="T22" s="172"/>
      <c r="U22" s="172"/>
      <c r="V22" s="172"/>
      <c r="W22" s="172"/>
      <c r="X22" s="172"/>
      <c r="Y22" s="164"/>
      <c r="Z22" s="189"/>
    </row>
    <row r="23" spans="1:36" ht="18" thickBot="1" x14ac:dyDescent="0.35">
      <c r="A23" s="191"/>
      <c r="B23" s="20"/>
      <c r="C23" s="171"/>
      <c r="D23" s="160" t="s">
        <v>104</v>
      </c>
      <c r="E23" s="11"/>
      <c r="F23" s="12"/>
      <c r="G23" s="12"/>
      <c r="H23" s="241">
        <f>'Μισθοδοσία 2017 - 2020'!H24</f>
        <v>3</v>
      </c>
      <c r="I23" s="161"/>
      <c r="J23" s="161"/>
      <c r="K23" s="217"/>
      <c r="L23" s="217"/>
      <c r="M23" s="217"/>
      <c r="N23" s="161"/>
      <c r="O23" s="217"/>
      <c r="P23" s="217"/>
      <c r="Q23" s="217"/>
      <c r="R23" s="217"/>
      <c r="S23" s="153"/>
      <c r="T23" s="154" t="s">
        <v>68</v>
      </c>
      <c r="U23" s="155"/>
      <c r="V23" s="155"/>
      <c r="W23" s="155"/>
      <c r="X23" s="159"/>
      <c r="Y23" s="164"/>
      <c r="Z23" s="189"/>
    </row>
    <row r="24" spans="1:36" ht="16.5" thickBot="1" x14ac:dyDescent="0.3">
      <c r="A24" s="191"/>
      <c r="B24" s="20"/>
      <c r="C24" s="171"/>
      <c r="D24" s="160" t="s">
        <v>124</v>
      </c>
      <c r="E24" s="11"/>
      <c r="F24" s="12"/>
      <c r="G24" s="12"/>
      <c r="H24" s="241">
        <f>'Μισθοδοσία 2017 - 2020'!H26</f>
        <v>1</v>
      </c>
      <c r="I24" s="161"/>
      <c r="J24" s="161"/>
      <c r="K24" s="217"/>
      <c r="L24" s="217"/>
      <c r="M24" s="217"/>
      <c r="N24" s="161"/>
      <c r="O24" s="217"/>
      <c r="P24" s="217"/>
      <c r="Q24" s="217"/>
      <c r="R24" s="217"/>
      <c r="S24" s="126" t="s">
        <v>65</v>
      </c>
      <c r="T24" s="150" t="s">
        <v>75</v>
      </c>
      <c r="U24" s="151" t="s">
        <v>76</v>
      </c>
      <c r="V24" s="151" t="s">
        <v>87</v>
      </c>
      <c r="W24" s="151" t="s">
        <v>88</v>
      </c>
      <c r="X24" s="152" t="s">
        <v>77</v>
      </c>
      <c r="Y24" s="164"/>
      <c r="Z24" s="189"/>
    </row>
    <row r="25" spans="1:36" ht="17.25" customHeight="1" thickBot="1" x14ac:dyDescent="0.35">
      <c r="A25" s="191"/>
      <c r="B25" s="20"/>
      <c r="C25" s="171"/>
      <c r="D25" s="160" t="s">
        <v>96</v>
      </c>
      <c r="E25" s="11"/>
      <c r="F25" s="12"/>
      <c r="G25" s="12"/>
      <c r="H25" s="241">
        <f>'Μισθοδοσία 2017 - 2020'!H27</f>
        <v>0</v>
      </c>
      <c r="I25" s="161"/>
      <c r="J25" s="161"/>
      <c r="K25" s="217"/>
      <c r="L25" s="217"/>
      <c r="M25" s="217"/>
      <c r="N25" s="162"/>
      <c r="O25" s="217"/>
      <c r="P25" s="217"/>
      <c r="Q25" s="217"/>
      <c r="R25" s="217"/>
      <c r="S25" s="206" t="s">
        <v>6</v>
      </c>
      <c r="T25" s="76">
        <f>'Μισθοδοσία παλαιό 2016'!M14</f>
        <v>1668.7462021253334</v>
      </c>
      <c r="U25" s="76">
        <f>F19-N19-U19</f>
        <v>1624.8936603773332</v>
      </c>
      <c r="V25" s="76">
        <f>G19-O19-V19</f>
        <v>1637.5476405333334</v>
      </c>
      <c r="W25" s="76">
        <f>H19-P19-W19</f>
        <v>1654.5511569333335</v>
      </c>
      <c r="X25" s="76">
        <f>I19-Q19-X19</f>
        <v>1671.5546733333333</v>
      </c>
      <c r="Y25" s="164"/>
      <c r="Z25" s="189"/>
    </row>
    <row r="26" spans="1:36" ht="17.25" customHeight="1" thickBot="1" x14ac:dyDescent="0.35">
      <c r="A26" s="191"/>
      <c r="B26" s="20"/>
      <c r="C26" s="171"/>
      <c r="D26" s="160" t="s">
        <v>97</v>
      </c>
      <c r="E26" s="11"/>
      <c r="F26" s="12"/>
      <c r="G26" s="12"/>
      <c r="H26" s="241">
        <f>'Μισθοδοσία 2017 - 2020'!H28</f>
        <v>0</v>
      </c>
      <c r="I26" s="161"/>
      <c r="J26" s="161"/>
      <c r="K26" s="217"/>
      <c r="L26" s="217"/>
      <c r="M26" s="217"/>
      <c r="N26" s="162"/>
      <c r="O26" s="217"/>
      <c r="P26" s="217"/>
      <c r="Q26" s="217"/>
      <c r="R26" s="217"/>
      <c r="S26" s="207" t="s">
        <v>73</v>
      </c>
      <c r="T26" s="147"/>
      <c r="U26" s="148">
        <f>(U25-T25)/T25</f>
        <v>-2.6278736510171034E-2</v>
      </c>
      <c r="V26" s="148">
        <f>(V25-T25)/T25</f>
        <v>-1.8695809795561003E-2</v>
      </c>
      <c r="W26" s="148">
        <f>(W25-T25)/T25</f>
        <v>-8.5064134821226777E-3</v>
      </c>
      <c r="X26" s="149">
        <f>(X25-T25)/T25</f>
        <v>1.6829828313155116E-3</v>
      </c>
      <c r="Y26" s="164"/>
      <c r="Z26" s="189"/>
    </row>
    <row r="27" spans="1:36" ht="17.25" customHeight="1" x14ac:dyDescent="0.25">
      <c r="A27" s="191"/>
      <c r="B27" s="20"/>
      <c r="C27" s="171"/>
      <c r="D27" s="160" t="s">
        <v>36</v>
      </c>
      <c r="E27" s="11"/>
      <c r="F27" s="12"/>
      <c r="G27" s="12"/>
      <c r="H27" s="241">
        <f>'Μισθοδοσία 2017 - 2020'!H29</f>
        <v>2</v>
      </c>
      <c r="I27" s="274" t="s">
        <v>55</v>
      </c>
      <c r="J27" s="275" t="s">
        <v>119</v>
      </c>
      <c r="K27" s="276"/>
      <c r="L27" s="217"/>
      <c r="M27" s="217"/>
      <c r="N27" s="161"/>
      <c r="O27" s="217"/>
      <c r="P27" s="217"/>
      <c r="Q27" s="217"/>
      <c r="R27" s="217"/>
      <c r="S27" s="172"/>
      <c r="T27" s="172"/>
      <c r="U27" s="172"/>
      <c r="V27" s="172"/>
      <c r="W27" s="172"/>
      <c r="X27" s="172"/>
      <c r="Y27" s="165"/>
      <c r="Z27" s="189"/>
    </row>
    <row r="28" spans="1:36" ht="17.25" customHeight="1" x14ac:dyDescent="0.25">
      <c r="A28" s="191"/>
      <c r="B28" s="20"/>
      <c r="C28" s="171"/>
      <c r="D28" s="160" t="s">
        <v>138</v>
      </c>
      <c r="E28" s="11"/>
      <c r="F28" s="12"/>
      <c r="G28" s="12"/>
      <c r="H28" s="241">
        <f>'Μισθοδοσία 2017 - 2020'!H31</f>
        <v>16</v>
      </c>
      <c r="I28" s="277">
        <f>H28-1</f>
        <v>15</v>
      </c>
      <c r="J28" s="273">
        <f>IF(J19&gt;E19+20,(J19-E19)/4)</f>
        <v>34.519999999999982</v>
      </c>
      <c r="K28" s="272"/>
      <c r="L28" s="218"/>
      <c r="M28" s="218"/>
      <c r="N28" s="219">
        <f>E19+J28</f>
        <v>2558.44</v>
      </c>
      <c r="O28" s="217"/>
      <c r="P28" s="217"/>
      <c r="Q28" s="217"/>
      <c r="R28" s="217"/>
      <c r="S28" s="172"/>
      <c r="T28" s="172"/>
      <c r="U28" s="172"/>
      <c r="V28" s="172"/>
      <c r="W28" s="172"/>
      <c r="X28" s="172"/>
      <c r="Y28" s="164"/>
      <c r="Z28" s="189"/>
    </row>
    <row r="29" spans="1:36" ht="17.25" customHeight="1" x14ac:dyDescent="0.25">
      <c r="A29" s="191"/>
      <c r="B29" s="20"/>
      <c r="C29" s="171"/>
      <c r="D29" s="160" t="s">
        <v>109</v>
      </c>
      <c r="E29" s="11"/>
      <c r="F29" s="12"/>
      <c r="G29" s="12"/>
      <c r="H29" s="241">
        <f>'Μισθοδοσία 2017 - 2020'!H30</f>
        <v>16</v>
      </c>
      <c r="I29" s="277">
        <f>H29-1</f>
        <v>15</v>
      </c>
      <c r="J29" s="221"/>
      <c r="K29" s="218"/>
      <c r="L29" s="218"/>
      <c r="M29" s="218"/>
      <c r="N29" s="219"/>
      <c r="O29" s="217"/>
      <c r="P29" s="217"/>
      <c r="Q29" s="217"/>
      <c r="R29" s="217"/>
      <c r="S29" s="172"/>
      <c r="T29" s="172"/>
      <c r="U29" s="172"/>
      <c r="V29" s="172"/>
      <c r="W29" s="172"/>
      <c r="X29" s="172"/>
      <c r="Y29" s="164"/>
      <c r="Z29" s="189"/>
    </row>
    <row r="30" spans="1:36" x14ac:dyDescent="0.25">
      <c r="A30" s="191"/>
      <c r="B30" s="20"/>
      <c r="C30" s="171"/>
      <c r="D30" s="183" t="s">
        <v>136</v>
      </c>
      <c r="E30" s="184"/>
      <c r="F30" s="185">
        <f>INDEX(N58:N98,K32)</f>
        <v>9</v>
      </c>
      <c r="G30" s="186"/>
      <c r="H30" s="161"/>
      <c r="I30" s="161"/>
      <c r="J30" s="161"/>
      <c r="K30" s="217"/>
      <c r="L30" s="217"/>
      <c r="M30" s="217"/>
      <c r="N30" s="161"/>
      <c r="O30" s="217"/>
      <c r="P30" s="217"/>
      <c r="Q30" s="217"/>
      <c r="R30" s="217"/>
      <c r="S30" s="217"/>
      <c r="T30" s="217"/>
      <c r="U30" s="217"/>
      <c r="V30" s="217"/>
      <c r="W30" s="217"/>
      <c r="X30" s="217"/>
      <c r="Y30" s="164"/>
      <c r="Z30" s="189"/>
    </row>
    <row r="31" spans="1:36" x14ac:dyDescent="0.25">
      <c r="A31" s="191"/>
      <c r="B31" s="20"/>
      <c r="C31" s="171"/>
      <c r="D31" s="210"/>
      <c r="E31" s="210"/>
      <c r="F31" s="217"/>
      <c r="G31" s="217"/>
      <c r="H31" s="217"/>
      <c r="I31" s="217"/>
      <c r="J31" s="217"/>
      <c r="K31" s="217"/>
      <c r="L31" s="217"/>
      <c r="M31" s="217"/>
      <c r="N31" s="217"/>
      <c r="O31" s="217"/>
      <c r="P31" s="217"/>
      <c r="Q31" s="217"/>
      <c r="R31" s="217"/>
      <c r="S31" s="217"/>
      <c r="T31" s="217"/>
      <c r="U31" s="217"/>
      <c r="V31" s="217"/>
      <c r="W31" s="217"/>
      <c r="X31" s="217"/>
      <c r="Y31" s="164"/>
      <c r="Z31" s="189"/>
    </row>
    <row r="32" spans="1:36" ht="15.75" thickBot="1" x14ac:dyDescent="0.3">
      <c r="A32" s="191"/>
      <c r="B32" s="20"/>
      <c r="C32" s="179"/>
      <c r="D32" s="211"/>
      <c r="E32" s="211"/>
      <c r="F32" s="212">
        <f>(F19-N19)*12</f>
        <v>23265.429984000002</v>
      </c>
      <c r="G32" s="212">
        <f>(G19-O19)*12</f>
        <v>23579.341055999997</v>
      </c>
      <c r="H32" s="212">
        <f>(H19-P19)*12</f>
        <v>23893.252128</v>
      </c>
      <c r="I32" s="212">
        <f>(I19-Q19)*12</f>
        <v>24207.163199999999</v>
      </c>
      <c r="J32" s="180"/>
      <c r="K32" s="180">
        <f>MATCH(I28,O58:O98)</f>
        <v>16</v>
      </c>
      <c r="L32" s="180">
        <f>MATCH(I29,O58:O98)</f>
        <v>16</v>
      </c>
      <c r="M32" s="180"/>
      <c r="N32" s="209"/>
      <c r="O32" s="166"/>
      <c r="P32" s="166"/>
      <c r="Q32" s="166"/>
      <c r="R32" s="166"/>
      <c r="S32" s="180"/>
      <c r="T32" s="180"/>
      <c r="U32" s="180"/>
      <c r="V32" s="180"/>
      <c r="W32" s="180"/>
      <c r="X32" s="180"/>
      <c r="Y32" s="167"/>
      <c r="Z32" s="189"/>
    </row>
    <row r="33" spans="1:33" x14ac:dyDescent="0.25">
      <c r="A33" s="191"/>
      <c r="B33" s="20"/>
      <c r="C33" s="39"/>
      <c r="D33" s="39"/>
      <c r="E33" s="39"/>
      <c r="F33" s="39"/>
      <c r="G33" s="9"/>
      <c r="H33" s="39"/>
      <c r="I33" s="39"/>
      <c r="J33" s="39"/>
      <c r="K33" s="39"/>
      <c r="L33" s="39"/>
      <c r="M33" s="39"/>
      <c r="N33" s="39"/>
      <c r="O33" s="39"/>
      <c r="P33" s="39"/>
      <c r="Q33" s="39"/>
      <c r="R33" s="39"/>
      <c r="S33" s="39"/>
      <c r="T33" s="39"/>
      <c r="U33" s="39"/>
      <c r="V33" s="39"/>
      <c r="W33" s="39"/>
      <c r="X33" s="39"/>
      <c r="Y33" s="39"/>
      <c r="Z33" s="213"/>
    </row>
    <row r="34" spans="1:33" x14ac:dyDescent="0.25">
      <c r="A34" s="191"/>
      <c r="B34" s="20"/>
      <c r="C34" s="39"/>
      <c r="D34" s="39" t="s">
        <v>89</v>
      </c>
      <c r="E34" s="39"/>
      <c r="F34" s="39"/>
      <c r="G34" s="39"/>
      <c r="H34" s="39"/>
      <c r="I34" s="39"/>
      <c r="J34" s="39"/>
      <c r="K34" s="39"/>
      <c r="L34" s="39"/>
      <c r="M34" s="39"/>
      <c r="N34" s="39"/>
      <c r="O34" s="39"/>
      <c r="P34" s="39"/>
      <c r="Q34" s="39"/>
      <c r="R34" s="39"/>
      <c r="S34" s="39"/>
      <c r="T34" s="39"/>
      <c r="U34" s="39"/>
      <c r="V34" s="39"/>
      <c r="W34" s="39"/>
      <c r="X34" s="39"/>
      <c r="Y34" s="39"/>
      <c r="Z34" s="213"/>
    </row>
    <row r="35" spans="1:33" x14ac:dyDescent="0.25">
      <c r="A35" s="191"/>
      <c r="B35" s="20"/>
      <c r="C35" s="39"/>
      <c r="D35" s="39" t="s">
        <v>91</v>
      </c>
      <c r="E35" s="214"/>
      <c r="F35" s="39"/>
      <c r="G35" s="39"/>
      <c r="H35" s="39"/>
      <c r="I35" s="39"/>
      <c r="J35" s="39"/>
      <c r="K35" s="39"/>
      <c r="L35" s="39"/>
      <c r="M35" s="39"/>
      <c r="N35" s="39"/>
      <c r="O35" s="39"/>
      <c r="P35" s="39"/>
      <c r="Q35" s="39"/>
      <c r="R35" s="39"/>
      <c r="S35" s="39"/>
      <c r="T35" s="39"/>
      <c r="U35" s="39"/>
      <c r="V35" s="39"/>
      <c r="W35" s="39"/>
      <c r="X35" s="39"/>
      <c r="Y35" s="39"/>
      <c r="Z35" s="213"/>
    </row>
    <row r="36" spans="1:33" x14ac:dyDescent="0.25">
      <c r="A36" s="191"/>
      <c r="B36" s="20"/>
      <c r="C36" s="39"/>
      <c r="D36" s="39" t="s">
        <v>92</v>
      </c>
      <c r="E36" s="214"/>
      <c r="F36" s="39"/>
      <c r="G36" s="39"/>
      <c r="H36" s="39"/>
      <c r="I36" s="39"/>
      <c r="J36" s="39"/>
      <c r="K36" s="39"/>
      <c r="L36" s="39"/>
      <c r="M36" s="39"/>
      <c r="N36" s="39"/>
      <c r="O36" s="39"/>
      <c r="P36" s="39"/>
      <c r="Q36" s="39"/>
      <c r="R36" s="39"/>
      <c r="S36" s="39"/>
      <c r="T36" s="39"/>
      <c r="U36" s="39"/>
      <c r="V36" s="39"/>
      <c r="W36" s="39"/>
      <c r="X36" s="39"/>
      <c r="Y36" s="39"/>
      <c r="Z36" s="213"/>
    </row>
    <row r="37" spans="1:33" x14ac:dyDescent="0.25">
      <c r="A37" s="191"/>
      <c r="B37" s="20"/>
      <c r="C37" s="39"/>
      <c r="D37" s="39" t="s">
        <v>101</v>
      </c>
      <c r="E37" s="214"/>
      <c r="F37" s="39"/>
      <c r="G37" s="39"/>
      <c r="H37" s="39"/>
      <c r="I37" s="39"/>
      <c r="J37" s="39"/>
      <c r="K37" s="39"/>
      <c r="L37" s="39"/>
      <c r="M37" s="39"/>
      <c r="N37" s="39"/>
      <c r="O37" s="39"/>
      <c r="P37" s="39"/>
      <c r="Q37" s="39"/>
      <c r="R37" s="39"/>
      <c r="S37" s="39"/>
      <c r="T37" s="39"/>
      <c r="U37" s="39"/>
      <c r="V37" s="39"/>
      <c r="W37" s="39"/>
      <c r="X37" s="39"/>
      <c r="Y37" s="39"/>
      <c r="Z37" s="213"/>
    </row>
    <row r="38" spans="1:33" x14ac:dyDescent="0.25">
      <c r="A38" s="191"/>
      <c r="B38" s="20"/>
      <c r="C38" s="39"/>
      <c r="D38" s="39" t="s">
        <v>93</v>
      </c>
      <c r="E38" s="214"/>
      <c r="F38" s="39"/>
      <c r="G38" s="39"/>
      <c r="H38" s="39"/>
      <c r="I38" s="39"/>
      <c r="J38" s="39"/>
      <c r="K38" s="39"/>
      <c r="L38" s="39"/>
      <c r="M38" s="39"/>
      <c r="N38" s="39"/>
      <c r="O38" s="39"/>
      <c r="P38" s="39"/>
      <c r="Q38" s="39"/>
      <c r="R38" s="39"/>
      <c r="S38" s="39"/>
      <c r="T38" s="39"/>
      <c r="U38" s="39"/>
      <c r="V38" s="39"/>
      <c r="W38" s="39"/>
      <c r="X38" s="39"/>
      <c r="Y38" s="39"/>
      <c r="Z38" s="213"/>
    </row>
    <row r="39" spans="1:33" x14ac:dyDescent="0.25">
      <c r="A39" s="191"/>
      <c r="B39" s="20"/>
      <c r="C39" s="39"/>
      <c r="D39" s="39" t="s">
        <v>94</v>
      </c>
      <c r="E39" s="214"/>
      <c r="F39" s="39"/>
      <c r="G39" s="39"/>
      <c r="H39" s="39"/>
      <c r="I39" s="39"/>
      <c r="J39" s="39"/>
      <c r="K39" s="39"/>
      <c r="L39" s="39"/>
      <c r="M39" s="39"/>
      <c r="N39" s="39"/>
      <c r="O39" s="39"/>
      <c r="P39" s="39"/>
      <c r="Q39" s="39"/>
      <c r="R39" s="39"/>
      <c r="S39" s="39"/>
      <c r="T39" s="39"/>
      <c r="U39" s="39"/>
      <c r="V39" s="39"/>
      <c r="W39" s="39"/>
      <c r="X39" s="39"/>
      <c r="Y39" s="39"/>
      <c r="Z39" s="213"/>
    </row>
    <row r="40" spans="1:33" x14ac:dyDescent="0.25">
      <c r="A40" s="191"/>
      <c r="B40" s="20"/>
      <c r="C40" s="39"/>
      <c r="D40" s="39" t="s">
        <v>98</v>
      </c>
      <c r="E40" s="214"/>
      <c r="F40" s="39"/>
      <c r="G40" s="39"/>
      <c r="H40" s="39"/>
      <c r="I40" s="39"/>
      <c r="J40" s="39"/>
      <c r="K40" s="39"/>
      <c r="L40" s="39"/>
      <c r="M40" s="39"/>
      <c r="N40" s="39"/>
      <c r="O40" s="39"/>
      <c r="P40" s="39"/>
      <c r="Q40" s="39"/>
      <c r="R40" s="39"/>
      <c r="S40" s="39"/>
      <c r="T40" s="39"/>
      <c r="U40" s="39"/>
      <c r="V40" s="39"/>
      <c r="W40" s="39"/>
      <c r="X40" s="39"/>
      <c r="Y40" s="39"/>
      <c r="Z40" s="213"/>
    </row>
    <row r="41" spans="1:33" x14ac:dyDescent="0.25">
      <c r="A41" s="191"/>
      <c r="B41" s="20"/>
      <c r="C41" s="39"/>
      <c r="D41" s="39" t="s">
        <v>99</v>
      </c>
      <c r="E41" s="214"/>
      <c r="F41" s="39"/>
      <c r="G41" s="39"/>
      <c r="H41" s="39"/>
      <c r="I41" s="39"/>
      <c r="J41" s="39"/>
      <c r="K41" s="39"/>
      <c r="L41" s="39"/>
      <c r="M41" s="39"/>
      <c r="N41" s="39"/>
      <c r="O41" s="39"/>
      <c r="P41" s="39"/>
      <c r="Q41" s="39"/>
      <c r="R41" s="39"/>
      <c r="S41" s="39"/>
      <c r="T41" s="39"/>
      <c r="U41" s="39"/>
      <c r="V41" s="39"/>
      <c r="W41" s="39"/>
      <c r="X41" s="39"/>
      <c r="Y41" s="39"/>
      <c r="Z41" s="213"/>
    </row>
    <row r="42" spans="1:33" x14ac:dyDescent="0.25">
      <c r="A42" s="191"/>
      <c r="B42" s="20"/>
      <c r="C42" s="39"/>
      <c r="D42" s="39"/>
      <c r="E42" s="214"/>
      <c r="F42" s="39"/>
      <c r="G42" s="39"/>
      <c r="H42" s="39"/>
      <c r="I42" s="39"/>
      <c r="J42" s="39"/>
      <c r="K42" s="39"/>
      <c r="L42" s="39"/>
      <c r="M42" s="39"/>
      <c r="N42" s="39"/>
      <c r="O42" s="39"/>
      <c r="P42" s="39"/>
      <c r="Q42" s="39"/>
      <c r="R42" s="39"/>
      <c r="S42" s="39"/>
      <c r="T42" s="39"/>
      <c r="U42" s="39"/>
      <c r="V42" s="39"/>
      <c r="W42" s="39"/>
      <c r="X42" s="39"/>
      <c r="Y42" s="39"/>
      <c r="Z42" s="213"/>
    </row>
    <row r="43" spans="1:33" x14ac:dyDescent="0.25">
      <c r="A43" s="191"/>
      <c r="B43" s="20"/>
      <c r="C43" s="39"/>
      <c r="D43" s="85" t="s">
        <v>40</v>
      </c>
      <c r="E43" s="214"/>
      <c r="F43" s="39"/>
      <c r="G43" s="39"/>
      <c r="H43" s="39"/>
      <c r="I43" s="39"/>
      <c r="J43" s="39"/>
      <c r="K43" s="39"/>
      <c r="L43" s="39"/>
      <c r="M43" s="39"/>
      <c r="N43" s="39"/>
      <c r="O43" s="39"/>
      <c r="P43" s="39"/>
      <c r="Q43" s="39"/>
      <c r="R43" s="39"/>
      <c r="S43" s="39"/>
      <c r="T43" s="39"/>
      <c r="U43" s="39"/>
      <c r="V43" s="39"/>
      <c r="W43" s="39"/>
      <c r="X43" s="39"/>
      <c r="Y43" s="39"/>
      <c r="Z43" s="213"/>
    </row>
    <row r="44" spans="1:33" ht="15.75" thickBot="1" x14ac:dyDescent="0.3">
      <c r="A44" s="191"/>
      <c r="B44" s="192"/>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6"/>
      <c r="AB44" s="85"/>
    </row>
    <row r="45" spans="1:33" x14ac:dyDescent="0.25">
      <c r="B45" s="194"/>
      <c r="C45" s="194"/>
      <c r="D45" s="195"/>
      <c r="E45" s="222"/>
      <c r="F45" s="195"/>
      <c r="G45" s="195"/>
      <c r="H45" s="195"/>
      <c r="I45" s="195"/>
      <c r="J45" s="112"/>
      <c r="K45" s="112"/>
      <c r="L45" s="112"/>
      <c r="M45" s="112"/>
      <c r="N45" s="112"/>
      <c r="O45" s="112"/>
      <c r="P45" s="112"/>
      <c r="Q45" s="112"/>
      <c r="R45" s="112"/>
      <c r="S45" s="112"/>
      <c r="T45" s="112"/>
      <c r="U45" s="112"/>
      <c r="V45" s="112"/>
      <c r="W45" s="112"/>
      <c r="X45" s="194"/>
      <c r="Y45" s="194"/>
      <c r="Z45" s="194"/>
      <c r="AA45" s="194"/>
      <c r="AB45" s="194"/>
      <c r="AC45" s="194"/>
      <c r="AD45" s="194"/>
      <c r="AE45" s="194"/>
      <c r="AF45" s="194"/>
    </row>
    <row r="46" spans="1:33" x14ac:dyDescent="0.25">
      <c r="B46" s="194"/>
      <c r="C46" s="194"/>
      <c r="D46" s="92"/>
      <c r="E46" s="94" t="s">
        <v>79</v>
      </c>
      <c r="F46" s="92"/>
      <c r="G46" s="92"/>
      <c r="H46" s="92"/>
      <c r="I46" s="92"/>
      <c r="J46" s="92"/>
      <c r="K46" s="92"/>
      <c r="L46" s="92"/>
      <c r="M46" s="196"/>
      <c r="N46" s="197" t="s">
        <v>81</v>
      </c>
      <c r="O46" s="196"/>
      <c r="P46" s="196"/>
      <c r="Q46" s="196"/>
      <c r="R46" s="196"/>
      <c r="S46" s="196"/>
      <c r="T46" s="92"/>
      <c r="U46" s="92"/>
      <c r="V46" s="92"/>
      <c r="W46" s="92"/>
      <c r="X46" s="195"/>
      <c r="Y46" s="195"/>
      <c r="Z46" s="195"/>
      <c r="AA46" s="195"/>
      <c r="AB46" s="195"/>
      <c r="AC46" s="195"/>
      <c r="AD46" s="195"/>
      <c r="AE46" s="195"/>
      <c r="AF46" s="194"/>
      <c r="AG46" s="52"/>
    </row>
    <row r="47" spans="1:33" ht="29.25" customHeight="1" x14ac:dyDescent="0.25">
      <c r="B47" s="194"/>
      <c r="C47" s="194"/>
      <c r="D47" s="198" t="s">
        <v>31</v>
      </c>
      <c r="E47" s="198" t="s">
        <v>32</v>
      </c>
      <c r="F47" s="232" t="s">
        <v>3</v>
      </c>
      <c r="G47" s="94" t="s">
        <v>6</v>
      </c>
      <c r="H47" s="198"/>
      <c r="I47" s="92"/>
      <c r="J47" s="92"/>
      <c r="K47" s="92"/>
      <c r="L47" s="92"/>
      <c r="M47" s="199" t="s">
        <v>23</v>
      </c>
      <c r="N47" s="235" t="s">
        <v>51</v>
      </c>
      <c r="O47" s="236" t="s">
        <v>25</v>
      </c>
      <c r="P47" s="236" t="s">
        <v>26</v>
      </c>
      <c r="Q47" s="236" t="s">
        <v>27</v>
      </c>
      <c r="R47" s="195"/>
      <c r="S47" s="224" t="s">
        <v>49</v>
      </c>
      <c r="T47" s="224" t="s">
        <v>50</v>
      </c>
      <c r="U47" s="223" t="s">
        <v>47</v>
      </c>
      <c r="V47" s="223" t="s">
        <v>46</v>
      </c>
      <c r="W47" s="195"/>
      <c r="X47" s="195"/>
      <c r="Y47" s="112"/>
      <c r="Z47" s="112"/>
      <c r="AA47" s="112"/>
      <c r="AB47" s="194"/>
      <c r="AC47" s="194"/>
      <c r="AD47" s="194"/>
      <c r="AE47" s="194"/>
      <c r="AF47" s="194"/>
      <c r="AG47" s="52"/>
    </row>
    <row r="48" spans="1:33" ht="15.75" x14ac:dyDescent="0.25">
      <c r="B48" s="194"/>
      <c r="C48" s="194"/>
      <c r="D48" s="195" t="s">
        <v>35</v>
      </c>
      <c r="E48" s="225">
        <v>2122</v>
      </c>
      <c r="F48" s="226">
        <v>500</v>
      </c>
      <c r="G48" s="227">
        <f>SUM(E48:F48)</f>
        <v>2622</v>
      </c>
      <c r="H48" s="92"/>
      <c r="I48" s="92"/>
      <c r="J48" s="92"/>
      <c r="K48" s="92"/>
      <c r="L48" s="92"/>
      <c r="M48" s="196">
        <v>25000</v>
      </c>
      <c r="N48" s="237">
        <v>22</v>
      </c>
      <c r="O48" s="237">
        <v>4400</v>
      </c>
      <c r="P48" s="237">
        <v>20000</v>
      </c>
      <c r="Q48" s="237">
        <v>4400</v>
      </c>
      <c r="R48" s="195"/>
      <c r="S48" s="238">
        <f>F32</f>
        <v>23265.429984000002</v>
      </c>
      <c r="T48" s="238">
        <f>'Φόρος 2013'!E4</f>
        <v>5118.3945964800005</v>
      </c>
      <c r="U48" s="239">
        <f>'Φόρος 2013'!C10</f>
        <v>1900</v>
      </c>
      <c r="V48" s="238">
        <f>T48-U48</f>
        <v>3218.3945964800005</v>
      </c>
      <c r="W48" s="195"/>
      <c r="X48" s="195"/>
      <c r="Y48" s="112"/>
      <c r="Z48" s="112"/>
      <c r="AA48" s="112"/>
      <c r="AB48" s="194"/>
      <c r="AC48" s="194"/>
      <c r="AD48" s="194"/>
      <c r="AE48" s="194"/>
      <c r="AF48" s="194"/>
      <c r="AG48" s="52"/>
    </row>
    <row r="49" spans="2:38" x14ac:dyDescent="0.25">
      <c r="B49" s="194"/>
      <c r="C49" s="194"/>
      <c r="D49" s="195" t="s">
        <v>29</v>
      </c>
      <c r="E49" s="225">
        <v>2122</v>
      </c>
      <c r="F49" s="226">
        <v>500</v>
      </c>
      <c r="G49" s="227">
        <f t="shared" ref="G49:G52" si="1">SUM(E49:F49)</f>
        <v>2622</v>
      </c>
      <c r="H49" s="92"/>
      <c r="I49" s="92"/>
      <c r="J49" s="92"/>
      <c r="K49" s="92"/>
      <c r="L49" s="92"/>
      <c r="M49" s="196">
        <v>17000</v>
      </c>
      <c r="N49" s="237">
        <v>29</v>
      </c>
      <c r="O49" s="237">
        <v>2900</v>
      </c>
      <c r="P49" s="237">
        <v>30000</v>
      </c>
      <c r="Q49" s="237">
        <v>7300</v>
      </c>
      <c r="R49" s="195"/>
      <c r="S49" s="195"/>
      <c r="T49" s="195"/>
      <c r="U49" s="195"/>
      <c r="V49" s="195"/>
      <c r="W49" s="195"/>
      <c r="X49" s="195"/>
      <c r="Y49" s="112"/>
      <c r="Z49" s="112"/>
      <c r="AA49" s="112"/>
      <c r="AB49" s="194"/>
      <c r="AC49" s="194"/>
      <c r="AD49" s="194"/>
      <c r="AE49" s="194"/>
      <c r="AF49" s="194"/>
      <c r="AG49" s="52"/>
    </row>
    <row r="50" spans="2:38" x14ac:dyDescent="0.25">
      <c r="B50" s="194"/>
      <c r="C50" s="194"/>
      <c r="D50" s="195" t="s">
        <v>33</v>
      </c>
      <c r="E50" s="225">
        <v>1804</v>
      </c>
      <c r="F50" s="226">
        <v>450</v>
      </c>
      <c r="G50" s="227">
        <f t="shared" si="1"/>
        <v>2254</v>
      </c>
      <c r="H50" s="195"/>
      <c r="I50" s="195"/>
      <c r="J50" s="195"/>
      <c r="K50" s="195"/>
      <c r="L50" s="195"/>
      <c r="M50" s="200" t="s">
        <v>45</v>
      </c>
      <c r="N50" s="237">
        <v>37</v>
      </c>
      <c r="O50" s="237">
        <v>3700</v>
      </c>
      <c r="P50" s="237">
        <v>40000</v>
      </c>
      <c r="Q50" s="237">
        <v>11000</v>
      </c>
      <c r="R50" s="195"/>
      <c r="S50" s="195"/>
      <c r="T50" s="195"/>
      <c r="U50" s="195"/>
      <c r="V50" s="195"/>
      <c r="W50" s="195"/>
      <c r="X50" s="195"/>
      <c r="Y50" s="112"/>
      <c r="Z50" s="112"/>
      <c r="AA50" s="112"/>
      <c r="AB50" s="112"/>
      <c r="AC50" s="112"/>
      <c r="AD50" s="112"/>
      <c r="AE50" s="112"/>
      <c r="AF50" s="194"/>
      <c r="AG50" s="52"/>
    </row>
    <row r="51" spans="2:38" x14ac:dyDescent="0.25">
      <c r="B51" s="194"/>
      <c r="C51" s="194"/>
      <c r="D51" s="195" t="s">
        <v>34</v>
      </c>
      <c r="E51" s="225">
        <v>1592</v>
      </c>
      <c r="F51" s="226">
        <v>400</v>
      </c>
      <c r="G51" s="227">
        <f t="shared" si="1"/>
        <v>1992</v>
      </c>
      <c r="H51" s="195"/>
      <c r="I51" s="195"/>
      <c r="J51" s="195"/>
      <c r="K51" s="195"/>
      <c r="L51" s="195"/>
      <c r="M51" s="92"/>
      <c r="N51" s="195"/>
      <c r="O51" s="195"/>
      <c r="P51" s="195"/>
      <c r="Q51" s="195"/>
      <c r="R51" s="195"/>
      <c r="S51" s="195"/>
      <c r="T51" s="195"/>
      <c r="U51" s="195"/>
      <c r="V51" s="223"/>
      <c r="W51" s="195"/>
      <c r="X51" s="195"/>
      <c r="Y51" s="112"/>
      <c r="Z51" s="112"/>
      <c r="AA51" s="112"/>
      <c r="AB51" s="112"/>
      <c r="AC51" s="112"/>
      <c r="AD51" s="112"/>
      <c r="AE51" s="112"/>
      <c r="AF51" s="194"/>
      <c r="AG51" s="52"/>
    </row>
    <row r="52" spans="2:38" x14ac:dyDescent="0.25">
      <c r="B52" s="194"/>
      <c r="C52" s="194"/>
      <c r="D52" s="225" t="s">
        <v>30</v>
      </c>
      <c r="E52" s="225">
        <v>1485</v>
      </c>
      <c r="F52" s="226">
        <v>250</v>
      </c>
      <c r="G52" s="227">
        <f t="shared" si="1"/>
        <v>1735</v>
      </c>
      <c r="H52" s="225"/>
      <c r="I52" s="195"/>
      <c r="J52" s="195"/>
      <c r="K52" s="195"/>
      <c r="L52" s="195"/>
      <c r="M52" s="92"/>
      <c r="N52" s="195"/>
      <c r="O52" s="195"/>
      <c r="P52" s="195"/>
      <c r="Q52" s="195"/>
      <c r="R52" s="195"/>
      <c r="S52" s="195"/>
      <c r="T52" s="195"/>
      <c r="U52" s="195"/>
      <c r="V52" s="227"/>
      <c r="W52" s="195"/>
      <c r="X52" s="195"/>
      <c r="Y52" s="112"/>
      <c r="Z52" s="112"/>
      <c r="AA52" s="112"/>
      <c r="AB52" s="112"/>
      <c r="AC52" s="112"/>
      <c r="AD52" s="112"/>
      <c r="AE52" s="112"/>
      <c r="AF52" s="194"/>
      <c r="AG52" s="52"/>
    </row>
    <row r="53" spans="2:38" x14ac:dyDescent="0.25">
      <c r="B53" s="194"/>
      <c r="C53" s="194"/>
      <c r="D53" s="195"/>
      <c r="E53" s="195"/>
      <c r="F53" s="228"/>
      <c r="G53" s="195"/>
      <c r="H53" s="195"/>
      <c r="I53" s="195"/>
      <c r="J53" s="195"/>
      <c r="K53" s="195"/>
      <c r="L53" s="195"/>
      <c r="M53" s="196" t="s">
        <v>72</v>
      </c>
      <c r="N53" s="195"/>
      <c r="O53" s="195"/>
      <c r="P53" s="195"/>
      <c r="Q53" s="195"/>
      <c r="R53" s="195"/>
      <c r="S53" s="195"/>
      <c r="T53" s="195"/>
      <c r="U53" s="195"/>
      <c r="V53" s="195"/>
      <c r="W53" s="195"/>
      <c r="X53" s="195"/>
      <c r="Y53" s="112"/>
      <c r="Z53" s="112"/>
      <c r="AA53" s="112"/>
      <c r="AB53" s="112"/>
      <c r="AC53" s="112"/>
      <c r="AD53" s="112"/>
      <c r="AE53" s="112"/>
      <c r="AF53" s="194"/>
      <c r="AG53" s="52"/>
      <c r="AJ53" s="89"/>
      <c r="AK53" s="89"/>
      <c r="AL53" s="89"/>
    </row>
    <row r="54" spans="2:38" x14ac:dyDescent="0.25">
      <c r="B54" s="194"/>
      <c r="C54" s="194"/>
      <c r="D54" s="223" t="s">
        <v>40</v>
      </c>
      <c r="E54" s="195"/>
      <c r="F54" s="195"/>
      <c r="G54" s="195"/>
      <c r="H54" s="195"/>
      <c r="I54" s="195"/>
      <c r="J54" s="195"/>
      <c r="K54" s="195"/>
      <c r="L54" s="195"/>
      <c r="M54" s="92" t="s">
        <v>64</v>
      </c>
      <c r="N54" s="195"/>
      <c r="O54" s="195"/>
      <c r="P54" s="195"/>
      <c r="Q54" s="195"/>
      <c r="R54" s="195"/>
      <c r="S54" s="195"/>
      <c r="T54" s="195"/>
      <c r="U54" s="195"/>
      <c r="V54" s="195"/>
      <c r="W54" s="195"/>
      <c r="X54" s="195"/>
      <c r="Y54" s="112"/>
      <c r="Z54" s="112"/>
      <c r="AA54" s="112"/>
      <c r="AB54" s="112"/>
      <c r="AC54" s="112"/>
      <c r="AD54" s="112"/>
      <c r="AE54" s="112"/>
      <c r="AF54" s="194"/>
      <c r="AG54" s="52"/>
      <c r="AJ54" s="89"/>
      <c r="AK54" s="89"/>
      <c r="AL54" s="89"/>
    </row>
    <row r="55" spans="2:38" x14ac:dyDescent="0.25">
      <c r="B55" s="194"/>
      <c r="C55" s="194"/>
      <c r="D55" s="223"/>
      <c r="E55" s="195"/>
      <c r="F55" s="195"/>
      <c r="G55" s="195"/>
      <c r="H55" s="195"/>
      <c r="I55" s="195"/>
      <c r="J55" s="195"/>
      <c r="K55" s="195"/>
      <c r="L55" s="195"/>
      <c r="M55" s="92"/>
      <c r="N55" s="195"/>
      <c r="O55" s="195"/>
      <c r="P55" s="195"/>
      <c r="Q55" s="195"/>
      <c r="R55" s="195"/>
      <c r="S55" s="195"/>
      <c r="T55" s="195"/>
      <c r="U55" s="195"/>
      <c r="V55" s="195"/>
      <c r="W55" s="195"/>
      <c r="X55" s="195"/>
      <c r="Y55" s="112"/>
      <c r="Z55" s="112"/>
      <c r="AA55" s="112"/>
      <c r="AB55" s="112"/>
      <c r="AC55" s="112"/>
      <c r="AD55" s="112"/>
      <c r="AE55" s="112"/>
      <c r="AF55" s="194"/>
      <c r="AG55" s="52"/>
      <c r="AJ55" s="89"/>
      <c r="AK55" s="89"/>
      <c r="AL55" s="89"/>
    </row>
    <row r="56" spans="2:38" x14ac:dyDescent="0.25">
      <c r="B56" s="194"/>
      <c r="C56" s="194"/>
      <c r="D56" s="92"/>
      <c r="E56" s="92"/>
      <c r="F56" s="92"/>
      <c r="G56" s="195"/>
      <c r="H56" s="195"/>
      <c r="I56" s="195"/>
      <c r="J56" s="195"/>
      <c r="K56" s="195"/>
      <c r="L56" s="195"/>
      <c r="M56" s="92"/>
      <c r="N56" s="195"/>
      <c r="O56" s="195"/>
      <c r="P56" s="195"/>
      <c r="Q56" s="195"/>
      <c r="R56" s="195"/>
      <c r="S56" s="195"/>
      <c r="T56" s="195"/>
      <c r="U56" s="195"/>
      <c r="V56" s="195"/>
      <c r="W56" s="195"/>
      <c r="X56" s="195"/>
      <c r="Y56" s="112"/>
      <c r="Z56" s="112"/>
      <c r="AA56" s="112"/>
      <c r="AB56" s="112"/>
      <c r="AC56" s="112"/>
      <c r="AD56" s="112"/>
      <c r="AE56" s="112"/>
      <c r="AF56" s="112"/>
      <c r="AG56" s="52"/>
      <c r="AJ56" s="89"/>
      <c r="AK56" s="89"/>
      <c r="AL56" s="89"/>
    </row>
    <row r="57" spans="2:38" x14ac:dyDescent="0.25">
      <c r="B57" s="49"/>
      <c r="C57" s="49"/>
      <c r="D57" s="92"/>
      <c r="E57" s="92"/>
      <c r="F57" s="92"/>
      <c r="G57" s="195"/>
      <c r="H57" s="195"/>
      <c r="I57" s="195"/>
      <c r="J57" s="195"/>
      <c r="K57" s="195"/>
      <c r="L57" s="195"/>
      <c r="M57" s="92"/>
      <c r="N57" s="195" t="s">
        <v>54</v>
      </c>
      <c r="O57" s="195" t="s">
        <v>55</v>
      </c>
      <c r="P57" s="195"/>
      <c r="Q57" s="195"/>
      <c r="R57" s="195"/>
      <c r="S57" s="195" t="s">
        <v>56</v>
      </c>
      <c r="T57" s="195" t="s">
        <v>57</v>
      </c>
      <c r="U57" s="195"/>
      <c r="V57" s="195"/>
      <c r="W57" s="201"/>
      <c r="X57" s="201"/>
      <c r="Y57" s="51"/>
      <c r="Z57" s="51"/>
      <c r="AA57" s="51"/>
      <c r="AB57" s="51"/>
      <c r="AC57" s="51"/>
      <c r="AD57" s="51"/>
      <c r="AE57" s="51"/>
      <c r="AF57" s="201"/>
      <c r="AG57" s="52"/>
      <c r="AJ57" s="89"/>
      <c r="AK57" s="89"/>
      <c r="AL57" s="89"/>
    </row>
    <row r="58" spans="2:38" x14ac:dyDescent="0.25">
      <c r="B58" s="49"/>
      <c r="C58" s="49"/>
      <c r="D58" s="92"/>
      <c r="E58" s="92"/>
      <c r="F58" s="92"/>
      <c r="G58" s="195"/>
      <c r="H58" s="195"/>
      <c r="I58" s="195"/>
      <c r="J58" s="195"/>
      <c r="K58" s="195"/>
      <c r="L58" s="195"/>
      <c r="M58" s="92"/>
      <c r="N58" s="195">
        <v>1</v>
      </c>
      <c r="O58" s="195">
        <v>0</v>
      </c>
      <c r="P58" s="195"/>
      <c r="Q58" s="195"/>
      <c r="R58" s="195">
        <v>0</v>
      </c>
      <c r="S58" s="195">
        <v>0</v>
      </c>
      <c r="T58" s="227">
        <f t="shared" ref="T58:T98" si="2">$E$11*R58</f>
        <v>0</v>
      </c>
      <c r="U58" s="195"/>
      <c r="V58" s="195"/>
      <c r="W58" s="195"/>
      <c r="X58" s="195"/>
      <c r="Y58" s="112"/>
      <c r="Z58" s="112"/>
      <c r="AA58" s="112"/>
      <c r="AB58" s="92"/>
      <c r="AC58" s="92"/>
      <c r="AD58" s="92"/>
      <c r="AE58" s="92"/>
      <c r="AF58" s="201"/>
      <c r="AG58" s="52"/>
      <c r="AJ58" s="89"/>
      <c r="AK58" s="89"/>
      <c r="AL58" s="89"/>
    </row>
    <row r="59" spans="2:38" x14ac:dyDescent="0.25">
      <c r="B59" s="49"/>
      <c r="C59" s="49"/>
      <c r="D59" s="92"/>
      <c r="E59" s="94" t="s">
        <v>80</v>
      </c>
      <c r="F59" s="92"/>
      <c r="G59" s="195"/>
      <c r="H59" s="195"/>
      <c r="I59" s="195"/>
      <c r="J59" s="195"/>
      <c r="K59" s="195"/>
      <c r="L59" s="195"/>
      <c r="M59" s="92"/>
      <c r="N59" s="195">
        <v>2</v>
      </c>
      <c r="O59" s="195">
        <v>1</v>
      </c>
      <c r="P59" s="195"/>
      <c r="Q59" s="195"/>
      <c r="R59" s="195">
        <v>0.04</v>
      </c>
      <c r="S59" s="228">
        <v>60</v>
      </c>
      <c r="T59" s="227">
        <f t="shared" si="2"/>
        <v>53.24</v>
      </c>
      <c r="U59" s="195">
        <v>0</v>
      </c>
      <c r="V59" s="195" t="s">
        <v>38</v>
      </c>
      <c r="W59" s="195"/>
      <c r="X59" s="195"/>
      <c r="Y59" s="112"/>
      <c r="Z59" s="112"/>
      <c r="AA59" s="112"/>
      <c r="AB59" s="92"/>
      <c r="AC59" s="92"/>
      <c r="AD59" s="92"/>
      <c r="AE59" s="92"/>
      <c r="AF59" s="201"/>
      <c r="AG59" s="52"/>
      <c r="AJ59" s="89"/>
      <c r="AK59" s="89"/>
      <c r="AL59" s="89"/>
    </row>
    <row r="60" spans="2:38" ht="28.5" customHeight="1" x14ac:dyDescent="0.25">
      <c r="B60" s="49"/>
      <c r="C60" s="49"/>
      <c r="D60" s="198" t="s">
        <v>31</v>
      </c>
      <c r="E60" s="198" t="s">
        <v>32</v>
      </c>
      <c r="F60" s="232" t="s">
        <v>3</v>
      </c>
      <c r="G60" s="224" t="s">
        <v>4</v>
      </c>
      <c r="H60" s="224" t="s">
        <v>5</v>
      </c>
      <c r="I60" s="223" t="s">
        <v>6</v>
      </c>
      <c r="J60" s="223"/>
      <c r="K60" s="223"/>
      <c r="L60" s="223"/>
      <c r="M60" s="92"/>
      <c r="N60" s="195">
        <v>2</v>
      </c>
      <c r="O60" s="195">
        <v>2</v>
      </c>
      <c r="P60" s="195"/>
      <c r="Q60" s="195"/>
      <c r="R60" s="195">
        <v>0.04</v>
      </c>
      <c r="S60" s="228">
        <v>60</v>
      </c>
      <c r="T60" s="227">
        <f t="shared" si="2"/>
        <v>53.24</v>
      </c>
      <c r="U60" s="195">
        <v>1</v>
      </c>
      <c r="V60" s="195" t="s">
        <v>37</v>
      </c>
      <c r="W60" s="195"/>
      <c r="X60" s="195"/>
      <c r="Y60" s="112"/>
      <c r="Z60" s="112"/>
      <c r="AA60" s="112"/>
      <c r="AB60" s="92"/>
      <c r="AC60" s="92"/>
      <c r="AD60" s="92"/>
      <c r="AE60" s="92"/>
      <c r="AF60" s="201"/>
      <c r="AG60" s="52"/>
      <c r="AJ60" s="89"/>
      <c r="AK60" s="89"/>
      <c r="AL60" s="89"/>
    </row>
    <row r="61" spans="2:38" x14ac:dyDescent="0.25">
      <c r="B61" s="49"/>
      <c r="C61" s="49"/>
      <c r="D61" s="92" t="s">
        <v>35</v>
      </c>
      <c r="E61" s="233">
        <v>1459</v>
      </c>
      <c r="F61" s="234">
        <v>296</v>
      </c>
      <c r="G61" s="195">
        <v>460</v>
      </c>
      <c r="H61" s="195">
        <v>343</v>
      </c>
      <c r="I61" s="227">
        <f>SUM(E61:H61)</f>
        <v>2558</v>
      </c>
      <c r="J61" s="227"/>
      <c r="K61" s="227"/>
      <c r="L61" s="227"/>
      <c r="M61" s="92"/>
      <c r="N61" s="195">
        <v>3</v>
      </c>
      <c r="O61" s="195">
        <v>3</v>
      </c>
      <c r="P61" s="195"/>
      <c r="Q61" s="195"/>
      <c r="R61" s="195">
        <v>0.08</v>
      </c>
      <c r="S61" s="228">
        <v>120</v>
      </c>
      <c r="T61" s="227">
        <f t="shared" si="2"/>
        <v>106.48</v>
      </c>
      <c r="U61" s="195">
        <v>2</v>
      </c>
      <c r="V61" s="195"/>
      <c r="W61" s="195"/>
      <c r="X61" s="195"/>
      <c r="Y61" s="112"/>
      <c r="Z61" s="112"/>
      <c r="AA61" s="112"/>
      <c r="AB61" s="92"/>
      <c r="AC61" s="92"/>
      <c r="AD61" s="92"/>
      <c r="AE61" s="92"/>
      <c r="AF61" s="201"/>
      <c r="AG61" s="52"/>
      <c r="AJ61" s="89"/>
      <c r="AK61" s="89"/>
      <c r="AL61" s="89"/>
    </row>
    <row r="62" spans="2:38" x14ac:dyDescent="0.25">
      <c r="B62" s="49"/>
      <c r="C62" s="49"/>
      <c r="D62" s="92" t="s">
        <v>29</v>
      </c>
      <c r="E62" s="233">
        <v>1459</v>
      </c>
      <c r="F62" s="234">
        <v>226</v>
      </c>
      <c r="G62" s="195">
        <v>390</v>
      </c>
      <c r="H62" s="195">
        <v>273</v>
      </c>
      <c r="I62" s="227">
        <f t="shared" ref="I62:I65" si="3">SUM(E62:H62)</f>
        <v>2348</v>
      </c>
      <c r="J62" s="227"/>
      <c r="K62" s="227"/>
      <c r="L62" s="227"/>
      <c r="M62" s="92"/>
      <c r="N62" s="195">
        <v>3</v>
      </c>
      <c r="O62" s="195">
        <v>4</v>
      </c>
      <c r="P62" s="195"/>
      <c r="Q62" s="195"/>
      <c r="R62" s="195">
        <v>0.08</v>
      </c>
      <c r="S62" s="228">
        <v>120</v>
      </c>
      <c r="T62" s="227">
        <f t="shared" si="2"/>
        <v>106.48</v>
      </c>
      <c r="U62" s="195">
        <v>3</v>
      </c>
      <c r="V62" s="195"/>
      <c r="W62" s="227"/>
      <c r="X62" s="227"/>
      <c r="Y62" s="109"/>
      <c r="Z62" s="109"/>
      <c r="AA62" s="109"/>
      <c r="AB62" s="93"/>
      <c r="AC62" s="93"/>
      <c r="AD62" s="93"/>
      <c r="AE62" s="93"/>
      <c r="AF62" s="201"/>
      <c r="AG62" s="52"/>
      <c r="AJ62" s="89"/>
      <c r="AK62" s="89"/>
      <c r="AL62" s="89"/>
    </row>
    <row r="63" spans="2:38" x14ac:dyDescent="0.25">
      <c r="B63" s="49"/>
      <c r="C63" s="49"/>
      <c r="D63" s="92" t="s">
        <v>33</v>
      </c>
      <c r="E63" s="233">
        <v>1331</v>
      </c>
      <c r="F63" s="234">
        <v>215</v>
      </c>
      <c r="G63" s="195">
        <v>368</v>
      </c>
      <c r="H63" s="195">
        <v>184</v>
      </c>
      <c r="I63" s="227">
        <f t="shared" si="3"/>
        <v>2098</v>
      </c>
      <c r="J63" s="227"/>
      <c r="K63" s="227"/>
      <c r="L63" s="227"/>
      <c r="M63" s="92"/>
      <c r="N63" s="195">
        <v>4</v>
      </c>
      <c r="O63" s="195">
        <v>5</v>
      </c>
      <c r="P63" s="195">
        <v>1</v>
      </c>
      <c r="Q63" s="195"/>
      <c r="R63" s="195">
        <v>0.12</v>
      </c>
      <c r="S63" s="228">
        <v>180</v>
      </c>
      <c r="T63" s="227">
        <f t="shared" si="2"/>
        <v>159.72</v>
      </c>
      <c r="U63" s="195">
        <v>4</v>
      </c>
      <c r="V63" s="195"/>
      <c r="W63" s="195"/>
      <c r="X63" s="195"/>
      <c r="Y63" s="112"/>
      <c r="Z63" s="112"/>
      <c r="AA63" s="112"/>
      <c r="AB63" s="92"/>
      <c r="AC63" s="92"/>
      <c r="AD63" s="92"/>
      <c r="AE63" s="92"/>
      <c r="AF63" s="201"/>
      <c r="AG63" s="52"/>
      <c r="AJ63" s="89"/>
      <c r="AK63" s="89"/>
      <c r="AL63" s="89"/>
    </row>
    <row r="64" spans="2:38" x14ac:dyDescent="0.25">
      <c r="B64" s="49"/>
      <c r="C64" s="49"/>
      <c r="D64" s="92" t="s">
        <v>34</v>
      </c>
      <c r="E64" s="233">
        <v>1150</v>
      </c>
      <c r="F64" s="234">
        <v>200</v>
      </c>
      <c r="G64" s="195">
        <v>335</v>
      </c>
      <c r="H64" s="195">
        <v>128</v>
      </c>
      <c r="I64" s="227">
        <f t="shared" si="3"/>
        <v>1813</v>
      </c>
      <c r="J64" s="227"/>
      <c r="K64" s="227"/>
      <c r="L64" s="227"/>
      <c r="M64" s="92"/>
      <c r="N64" s="195">
        <v>4</v>
      </c>
      <c r="O64" s="195">
        <v>6</v>
      </c>
      <c r="P64" s="195"/>
      <c r="Q64" s="195"/>
      <c r="R64" s="195">
        <v>0.12</v>
      </c>
      <c r="S64" s="228">
        <v>180</v>
      </c>
      <c r="T64" s="227">
        <f t="shared" si="2"/>
        <v>159.72</v>
      </c>
      <c r="U64" s="195"/>
      <c r="V64" s="195"/>
      <c r="W64" s="195"/>
      <c r="X64" s="195"/>
      <c r="Y64" s="112"/>
      <c r="Z64" s="112"/>
      <c r="AA64" s="112"/>
      <c r="AB64" s="92"/>
      <c r="AC64" s="92"/>
      <c r="AD64" s="92"/>
      <c r="AE64" s="92"/>
      <c r="AF64" s="201"/>
      <c r="AG64" s="52"/>
      <c r="AJ64" s="89"/>
      <c r="AK64" s="89"/>
      <c r="AL64" s="89"/>
    </row>
    <row r="65" spans="2:33" x14ac:dyDescent="0.25">
      <c r="B65" s="49"/>
      <c r="C65" s="49"/>
      <c r="D65" s="233" t="s">
        <v>30</v>
      </c>
      <c r="E65" s="233">
        <v>1065</v>
      </c>
      <c r="F65" s="234">
        <v>184</v>
      </c>
      <c r="G65" s="225">
        <v>300</v>
      </c>
      <c r="H65" s="225">
        <v>128</v>
      </c>
      <c r="I65" s="227">
        <f t="shared" si="3"/>
        <v>1677</v>
      </c>
      <c r="J65" s="227"/>
      <c r="K65" s="227"/>
      <c r="L65" s="227"/>
      <c r="M65" s="92"/>
      <c r="N65" s="195">
        <v>5</v>
      </c>
      <c r="O65" s="195">
        <v>7</v>
      </c>
      <c r="P65" s="195"/>
      <c r="Q65" s="195"/>
      <c r="R65" s="195">
        <v>0.16</v>
      </c>
      <c r="S65" s="228">
        <v>240</v>
      </c>
      <c r="T65" s="227">
        <f t="shared" si="2"/>
        <v>212.96</v>
      </c>
      <c r="U65" s="231">
        <v>2</v>
      </c>
      <c r="V65" s="195"/>
      <c r="W65" s="195"/>
      <c r="X65" s="195"/>
      <c r="Y65" s="92"/>
      <c r="Z65" s="92"/>
      <c r="AA65" s="92"/>
      <c r="AB65" s="92"/>
      <c r="AC65" s="92"/>
      <c r="AD65" s="92"/>
      <c r="AE65" s="92"/>
      <c r="AF65" s="201"/>
      <c r="AG65" s="52"/>
    </row>
    <row r="66" spans="2:33" x14ac:dyDescent="0.25">
      <c r="B66" s="49"/>
      <c r="C66" s="49"/>
      <c r="D66" s="92"/>
      <c r="E66" s="92"/>
      <c r="F66" s="92"/>
      <c r="G66" s="195"/>
      <c r="H66" s="195"/>
      <c r="I66" s="195"/>
      <c r="J66" s="195"/>
      <c r="K66" s="195"/>
      <c r="L66" s="195"/>
      <c r="M66" s="92"/>
      <c r="N66" s="195">
        <v>5</v>
      </c>
      <c r="O66" s="195">
        <v>8</v>
      </c>
      <c r="P66" s="195"/>
      <c r="Q66" s="195"/>
      <c r="R66" s="195">
        <v>0.16</v>
      </c>
      <c r="S66" s="228">
        <v>240</v>
      </c>
      <c r="T66" s="227">
        <f t="shared" si="2"/>
        <v>212.96</v>
      </c>
      <c r="U66" s="195"/>
      <c r="V66" s="195"/>
      <c r="W66" s="201"/>
      <c r="X66" s="201"/>
      <c r="Y66" s="50"/>
      <c r="Z66" s="50"/>
      <c r="AA66" s="50"/>
      <c r="AB66" s="50"/>
      <c r="AC66" s="50"/>
      <c r="AD66" s="50"/>
      <c r="AE66" s="50"/>
      <c r="AF66" s="201"/>
      <c r="AG66" s="52"/>
    </row>
    <row r="67" spans="2:33" x14ac:dyDescent="0.25">
      <c r="B67" s="49"/>
      <c r="C67" s="49"/>
      <c r="D67" s="92"/>
      <c r="E67" s="92"/>
      <c r="F67" s="92"/>
      <c r="G67" s="195"/>
      <c r="H67" s="195"/>
      <c r="I67" s="195"/>
      <c r="J67" s="195"/>
      <c r="K67" s="195"/>
      <c r="L67" s="195"/>
      <c r="M67" s="92"/>
      <c r="N67" s="195">
        <v>6</v>
      </c>
      <c r="O67" s="195">
        <v>9</v>
      </c>
      <c r="P67" s="195"/>
      <c r="Q67" s="195"/>
      <c r="R67" s="195">
        <v>0.2</v>
      </c>
      <c r="S67" s="228">
        <v>300</v>
      </c>
      <c r="T67" s="227">
        <f t="shared" si="2"/>
        <v>266.2</v>
      </c>
      <c r="U67" s="52">
        <v>0</v>
      </c>
      <c r="V67" s="195"/>
      <c r="W67" s="201"/>
      <c r="X67" s="201"/>
      <c r="Y67" s="50"/>
      <c r="Z67" s="50"/>
      <c r="AA67" s="50"/>
      <c r="AB67" s="50"/>
      <c r="AC67" s="50"/>
      <c r="AD67" s="50"/>
      <c r="AE67" s="50"/>
      <c r="AF67" s="201"/>
      <c r="AG67" s="52"/>
    </row>
    <row r="68" spans="2:33" x14ac:dyDescent="0.25">
      <c r="B68" s="49"/>
      <c r="C68" s="49"/>
      <c r="D68" s="92"/>
      <c r="E68" s="92"/>
      <c r="F68" s="92"/>
      <c r="G68" s="195"/>
      <c r="H68" s="195"/>
      <c r="I68" s="195"/>
      <c r="J68" s="195"/>
      <c r="K68" s="195"/>
      <c r="L68" s="195"/>
      <c r="M68" s="92"/>
      <c r="N68" s="195">
        <v>6</v>
      </c>
      <c r="O68" s="195">
        <v>10</v>
      </c>
      <c r="P68" s="195"/>
      <c r="Q68" s="195"/>
      <c r="R68" s="195">
        <v>0.2</v>
      </c>
      <c r="S68" s="228">
        <v>300</v>
      </c>
      <c r="T68" s="227">
        <f t="shared" si="2"/>
        <v>266.2</v>
      </c>
      <c r="U68" s="195">
        <v>1</v>
      </c>
      <c r="V68" s="195"/>
      <c r="W68" s="201"/>
      <c r="X68" s="201"/>
      <c r="Y68" s="50"/>
      <c r="Z68" s="50"/>
      <c r="AA68" s="50"/>
      <c r="AB68" s="50"/>
      <c r="AC68" s="50"/>
      <c r="AD68" s="50"/>
      <c r="AE68" s="50"/>
      <c r="AF68" s="201"/>
      <c r="AG68" s="52"/>
    </row>
    <row r="69" spans="2:33" x14ac:dyDescent="0.25">
      <c r="B69" s="49"/>
      <c r="C69" s="49"/>
      <c r="D69" s="92"/>
      <c r="E69" s="92"/>
      <c r="F69" s="92"/>
      <c r="G69" s="195"/>
      <c r="H69" s="195"/>
      <c r="I69" s="195"/>
      <c r="J69" s="195"/>
      <c r="K69" s="195"/>
      <c r="L69" s="195"/>
      <c r="M69" s="92"/>
      <c r="N69" s="195">
        <v>7</v>
      </c>
      <c r="O69" s="195">
        <v>11</v>
      </c>
      <c r="P69" s="195"/>
      <c r="Q69" s="195"/>
      <c r="R69" s="195">
        <v>0.24</v>
      </c>
      <c r="S69" s="228">
        <v>360</v>
      </c>
      <c r="T69" s="227">
        <f t="shared" si="2"/>
        <v>319.44</v>
      </c>
      <c r="U69" s="195">
        <v>2</v>
      </c>
      <c r="V69" s="195"/>
      <c r="W69" s="201"/>
      <c r="X69" s="201"/>
      <c r="Y69" s="50"/>
      <c r="Z69" s="50"/>
      <c r="AA69" s="50"/>
      <c r="AB69" s="50"/>
      <c r="AC69" s="50"/>
      <c r="AD69" s="50"/>
      <c r="AE69" s="50"/>
      <c r="AF69" s="201"/>
      <c r="AG69" s="52"/>
    </row>
    <row r="70" spans="2:33" x14ac:dyDescent="0.25">
      <c r="B70" s="49"/>
      <c r="C70" s="49"/>
      <c r="D70" s="92"/>
      <c r="E70" s="92"/>
      <c r="F70" s="92"/>
      <c r="G70" s="195"/>
      <c r="H70" s="195"/>
      <c r="I70" s="195"/>
      <c r="J70" s="195"/>
      <c r="K70" s="195"/>
      <c r="L70" s="195"/>
      <c r="M70" s="92"/>
      <c r="N70" s="195">
        <v>7</v>
      </c>
      <c r="O70" s="195">
        <v>12</v>
      </c>
      <c r="P70" s="195"/>
      <c r="Q70" s="195"/>
      <c r="R70" s="195">
        <v>0.24</v>
      </c>
      <c r="S70" s="228">
        <v>360</v>
      </c>
      <c r="T70" s="227">
        <f t="shared" si="2"/>
        <v>319.44</v>
      </c>
      <c r="U70" s="195">
        <v>3</v>
      </c>
      <c r="V70" s="195"/>
      <c r="W70" s="201"/>
      <c r="X70" s="201"/>
      <c r="Y70" s="50"/>
      <c r="Z70" s="50"/>
      <c r="AA70" s="50"/>
      <c r="AB70" s="50"/>
      <c r="AC70" s="50"/>
      <c r="AD70" s="50"/>
      <c r="AE70" s="50"/>
      <c r="AF70" s="201"/>
      <c r="AG70" s="52"/>
    </row>
    <row r="71" spans="2:33" x14ac:dyDescent="0.25">
      <c r="B71" s="49"/>
      <c r="C71" s="49"/>
      <c r="D71" s="92"/>
      <c r="E71" s="92"/>
      <c r="F71" s="92"/>
      <c r="G71" s="195"/>
      <c r="H71" s="195"/>
      <c r="I71" s="195"/>
      <c r="J71" s="195"/>
      <c r="K71" s="195"/>
      <c r="L71" s="195"/>
      <c r="M71" s="92"/>
      <c r="N71" s="195">
        <v>8</v>
      </c>
      <c r="O71" s="195">
        <v>13</v>
      </c>
      <c r="P71" s="195"/>
      <c r="Q71" s="195"/>
      <c r="R71" s="195">
        <v>0.28000000000000003</v>
      </c>
      <c r="S71" s="228">
        <v>420</v>
      </c>
      <c r="T71" s="227">
        <f t="shared" si="2"/>
        <v>372.68000000000006</v>
      </c>
      <c r="U71" s="195">
        <v>4</v>
      </c>
      <c r="V71" s="195"/>
      <c r="W71" s="201"/>
      <c r="X71" s="201"/>
      <c r="Y71" s="50"/>
      <c r="Z71" s="50"/>
      <c r="AA71" s="50"/>
      <c r="AB71" s="50"/>
      <c r="AC71" s="50"/>
      <c r="AD71" s="50"/>
      <c r="AE71" s="50"/>
      <c r="AF71" s="201"/>
      <c r="AG71" s="52"/>
    </row>
    <row r="72" spans="2:33" x14ac:dyDescent="0.25">
      <c r="B72" s="49"/>
      <c r="C72" s="49"/>
      <c r="D72" s="92"/>
      <c r="E72" s="92"/>
      <c r="F72" s="92"/>
      <c r="G72" s="195"/>
      <c r="H72" s="195"/>
      <c r="I72" s="195"/>
      <c r="J72" s="195"/>
      <c r="K72" s="195"/>
      <c r="L72" s="195"/>
      <c r="M72" s="92"/>
      <c r="N72" s="195">
        <v>8</v>
      </c>
      <c r="O72" s="195">
        <v>14</v>
      </c>
      <c r="P72" s="195"/>
      <c r="Q72" s="195"/>
      <c r="R72" s="195">
        <v>0.28000000000000003</v>
      </c>
      <c r="S72" s="228">
        <v>420</v>
      </c>
      <c r="T72" s="227">
        <f t="shared" si="2"/>
        <v>372.68000000000006</v>
      </c>
      <c r="U72" s="195"/>
      <c r="V72" s="195"/>
      <c r="W72" s="201"/>
      <c r="X72" s="201"/>
      <c r="Y72" s="50"/>
      <c r="Z72" s="50"/>
      <c r="AA72" s="50"/>
      <c r="AB72" s="50"/>
      <c r="AC72" s="50"/>
      <c r="AD72" s="50"/>
      <c r="AE72" s="50"/>
      <c r="AF72" s="201"/>
      <c r="AG72" s="52"/>
    </row>
    <row r="73" spans="2:33" x14ac:dyDescent="0.25">
      <c r="B73" s="49"/>
      <c r="C73" s="49"/>
      <c r="D73" s="92"/>
      <c r="E73" s="92"/>
      <c r="F73" s="92"/>
      <c r="G73" s="195"/>
      <c r="H73" s="195"/>
      <c r="I73" s="195"/>
      <c r="J73" s="195"/>
      <c r="K73" s="195"/>
      <c r="L73" s="195"/>
      <c r="M73" s="92"/>
      <c r="N73" s="195">
        <v>9</v>
      </c>
      <c r="O73" s="195">
        <v>15</v>
      </c>
      <c r="P73" s="195"/>
      <c r="Q73" s="195"/>
      <c r="R73" s="195">
        <v>0.32</v>
      </c>
      <c r="S73" s="228">
        <v>480</v>
      </c>
      <c r="T73" s="227">
        <f t="shared" si="2"/>
        <v>425.92</v>
      </c>
      <c r="U73" s="195">
        <v>2</v>
      </c>
      <c r="V73" s="195"/>
      <c r="W73" s="201"/>
      <c r="X73" s="201"/>
      <c r="Y73" s="50"/>
      <c r="Z73" s="50"/>
      <c r="AA73" s="50"/>
      <c r="AB73" s="50"/>
      <c r="AC73" s="50"/>
      <c r="AD73" s="50"/>
      <c r="AE73" s="50"/>
      <c r="AF73" s="49"/>
    </row>
    <row r="74" spans="2:33" x14ac:dyDescent="0.25">
      <c r="B74" s="49"/>
      <c r="C74" s="49"/>
      <c r="D74" s="92"/>
      <c r="E74" s="92"/>
      <c r="F74" s="92"/>
      <c r="G74" s="195"/>
      <c r="H74" s="195"/>
      <c r="I74" s="195"/>
      <c r="J74" s="195"/>
      <c r="K74" s="195"/>
      <c r="L74" s="195"/>
      <c r="M74" s="92"/>
      <c r="N74" s="195">
        <v>9</v>
      </c>
      <c r="O74" s="195">
        <v>16</v>
      </c>
      <c r="P74" s="195"/>
      <c r="Q74" s="195"/>
      <c r="R74" s="195">
        <v>0.32</v>
      </c>
      <c r="S74" s="228">
        <v>480</v>
      </c>
      <c r="T74" s="227">
        <f t="shared" si="2"/>
        <v>425.92</v>
      </c>
      <c r="U74" s="195"/>
      <c r="V74" s="195" t="s">
        <v>102</v>
      </c>
      <c r="W74" s="201"/>
      <c r="X74" s="201"/>
      <c r="Y74" s="50"/>
      <c r="Z74" s="50"/>
      <c r="AA74" s="50"/>
      <c r="AB74" s="50"/>
      <c r="AC74" s="50"/>
      <c r="AD74" s="50"/>
      <c r="AE74" s="50"/>
      <c r="AF74" s="49"/>
    </row>
    <row r="75" spans="2:33" x14ac:dyDescent="0.25">
      <c r="B75" s="49"/>
      <c r="C75" s="49"/>
      <c r="D75" s="92"/>
      <c r="E75" s="92"/>
      <c r="F75" s="92"/>
      <c r="G75" s="195"/>
      <c r="H75" s="195"/>
      <c r="I75" s="195"/>
      <c r="J75" s="195"/>
      <c r="K75" s="195"/>
      <c r="L75" s="195"/>
      <c r="M75" s="92"/>
      <c r="N75" s="195">
        <v>10</v>
      </c>
      <c r="O75" s="195">
        <v>17</v>
      </c>
      <c r="P75" s="195"/>
      <c r="Q75" s="195"/>
      <c r="R75" s="195">
        <v>0.36</v>
      </c>
      <c r="S75" s="228">
        <v>540</v>
      </c>
      <c r="T75" s="227">
        <f t="shared" si="2"/>
        <v>479.15999999999997</v>
      </c>
      <c r="U75" s="195"/>
      <c r="V75" s="195" t="s">
        <v>103</v>
      </c>
      <c r="W75" s="201"/>
      <c r="X75" s="201"/>
      <c r="Y75" s="50"/>
      <c r="Z75" s="50"/>
      <c r="AA75" s="50"/>
      <c r="AB75" s="50"/>
      <c r="AC75" s="50"/>
      <c r="AD75" s="50"/>
      <c r="AE75" s="50"/>
      <c r="AF75" s="49"/>
    </row>
    <row r="76" spans="2:33" x14ac:dyDescent="0.25">
      <c r="B76" s="49"/>
      <c r="C76" s="49"/>
      <c r="D76" s="92"/>
      <c r="E76" s="92"/>
      <c r="F76" s="92"/>
      <c r="G76" s="195"/>
      <c r="H76" s="195"/>
      <c r="I76" s="195"/>
      <c r="J76" s="195"/>
      <c r="K76" s="195"/>
      <c r="L76" s="195"/>
      <c r="M76" s="92"/>
      <c r="N76" s="195">
        <v>10</v>
      </c>
      <c r="O76" s="195">
        <v>18</v>
      </c>
      <c r="P76" s="195"/>
      <c r="Q76" s="195"/>
      <c r="R76" s="195">
        <v>0.36</v>
      </c>
      <c r="S76" s="228">
        <v>540</v>
      </c>
      <c r="T76" s="227">
        <f t="shared" si="2"/>
        <v>479.15999999999997</v>
      </c>
      <c r="U76" s="195"/>
      <c r="V76" s="195">
        <v>2</v>
      </c>
      <c r="W76" s="201"/>
      <c r="X76" s="201"/>
      <c r="Y76" s="50"/>
      <c r="Z76" s="50"/>
      <c r="AA76" s="50"/>
      <c r="AB76" s="50"/>
      <c r="AC76" s="50"/>
      <c r="AD76" s="50"/>
      <c r="AE76" s="50"/>
      <c r="AF76" s="49"/>
    </row>
    <row r="77" spans="2:33" x14ac:dyDescent="0.25">
      <c r="B77" s="49"/>
      <c r="C77" s="49"/>
      <c r="D77" s="92"/>
      <c r="E77" s="92"/>
      <c r="F77" s="92"/>
      <c r="G77" s="195"/>
      <c r="H77" s="195"/>
      <c r="I77" s="195"/>
      <c r="J77" s="195"/>
      <c r="K77" s="195"/>
      <c r="L77" s="195"/>
      <c r="M77" s="193"/>
      <c r="N77" s="240">
        <v>11</v>
      </c>
      <c r="O77" s="195">
        <v>19</v>
      </c>
      <c r="P77" s="195"/>
      <c r="Q77" s="195"/>
      <c r="R77" s="195">
        <v>0.4</v>
      </c>
      <c r="S77" s="228">
        <v>600</v>
      </c>
      <c r="T77" s="227">
        <f t="shared" si="2"/>
        <v>532.4</v>
      </c>
      <c r="U77" s="195"/>
      <c r="V77" s="195"/>
      <c r="W77" s="201"/>
      <c r="X77" s="201"/>
      <c r="Y77" s="50"/>
      <c r="Z77" s="50"/>
      <c r="AA77" s="50"/>
      <c r="AB77" s="50"/>
      <c r="AC77" s="50"/>
      <c r="AD77" s="50"/>
      <c r="AE77" s="50"/>
    </row>
    <row r="78" spans="2:33" x14ac:dyDescent="0.25">
      <c r="B78" s="49"/>
      <c r="C78" s="49"/>
      <c r="D78" s="92"/>
      <c r="E78" s="92"/>
      <c r="F78" s="92"/>
      <c r="G78" s="195"/>
      <c r="H78" s="195"/>
      <c r="I78" s="195"/>
      <c r="J78" s="195"/>
      <c r="K78" s="195"/>
      <c r="L78" s="195"/>
      <c r="M78" s="193"/>
      <c r="N78" s="240">
        <v>11</v>
      </c>
      <c r="O78" s="195">
        <v>20</v>
      </c>
      <c r="P78" s="195"/>
      <c r="Q78" s="195"/>
      <c r="R78" s="195">
        <v>0.4</v>
      </c>
      <c r="S78" s="228">
        <v>600</v>
      </c>
      <c r="T78" s="227">
        <f t="shared" si="2"/>
        <v>532.4</v>
      </c>
      <c r="U78" s="195"/>
      <c r="V78" s="195"/>
      <c r="W78" s="201"/>
      <c r="X78" s="201"/>
      <c r="Y78" s="50"/>
      <c r="Z78" s="50"/>
      <c r="AA78" s="50"/>
      <c r="AB78" s="50"/>
      <c r="AC78" s="50"/>
      <c r="AD78" s="50"/>
      <c r="AE78" s="50"/>
    </row>
    <row r="79" spans="2:33" x14ac:dyDescent="0.25">
      <c r="B79" s="49"/>
      <c r="C79" s="49"/>
      <c r="D79" s="92"/>
      <c r="E79" s="92"/>
      <c r="F79" s="92"/>
      <c r="G79" s="92"/>
      <c r="H79" s="92"/>
      <c r="I79" s="92"/>
      <c r="J79" s="92"/>
      <c r="K79" s="92"/>
      <c r="L79" s="92"/>
      <c r="M79" s="193"/>
      <c r="N79" s="240">
        <v>12</v>
      </c>
      <c r="O79" s="195">
        <v>21</v>
      </c>
      <c r="P79" s="195"/>
      <c r="Q79" s="195"/>
      <c r="R79" s="195">
        <v>0.44</v>
      </c>
      <c r="S79" s="228">
        <v>660</v>
      </c>
      <c r="T79" s="227">
        <f t="shared" si="2"/>
        <v>585.64</v>
      </c>
      <c r="U79" s="195"/>
      <c r="V79" s="195"/>
      <c r="W79" s="201"/>
      <c r="X79" s="201"/>
      <c r="Y79" s="50"/>
      <c r="Z79" s="50"/>
      <c r="AA79" s="50"/>
      <c r="AB79" s="50"/>
      <c r="AC79" s="50"/>
      <c r="AD79" s="50"/>
      <c r="AE79" s="50"/>
    </row>
    <row r="80" spans="2:33" x14ac:dyDescent="0.25">
      <c r="B80" s="49"/>
      <c r="C80" s="49"/>
      <c r="D80" s="92"/>
      <c r="E80" s="92"/>
      <c r="F80" s="92"/>
      <c r="G80" s="92"/>
      <c r="H80" s="92"/>
      <c r="I80" s="92"/>
      <c r="J80" s="92"/>
      <c r="K80" s="92"/>
      <c r="L80" s="92"/>
      <c r="M80" s="193"/>
      <c r="N80" s="240">
        <v>12</v>
      </c>
      <c r="O80" s="195">
        <v>22</v>
      </c>
      <c r="P80" s="195"/>
      <c r="Q80" s="195"/>
      <c r="R80" s="195">
        <v>0.44</v>
      </c>
      <c r="S80" s="228">
        <v>660</v>
      </c>
      <c r="T80" s="227">
        <f t="shared" si="2"/>
        <v>585.64</v>
      </c>
      <c r="U80" s="195"/>
      <c r="V80" s="195"/>
      <c r="W80" s="201"/>
      <c r="X80" s="201"/>
      <c r="Y80" s="50"/>
      <c r="Z80" s="50"/>
      <c r="AA80" s="50"/>
      <c r="AB80" s="50"/>
      <c r="AC80" s="50"/>
      <c r="AD80" s="50"/>
      <c r="AE80" s="50"/>
    </row>
    <row r="81" spans="2:31" x14ac:dyDescent="0.25">
      <c r="B81" s="49"/>
      <c r="C81" s="49"/>
      <c r="D81" s="92"/>
      <c r="E81" s="92"/>
      <c r="F81" s="92"/>
      <c r="G81" s="92"/>
      <c r="H81" s="92"/>
      <c r="I81" s="92"/>
      <c r="J81" s="92"/>
      <c r="K81" s="92"/>
      <c r="L81" s="92"/>
      <c r="M81" s="193"/>
      <c r="N81" s="240">
        <v>13</v>
      </c>
      <c r="O81" s="195">
        <v>23</v>
      </c>
      <c r="P81" s="195"/>
      <c r="Q81" s="195"/>
      <c r="R81" s="195">
        <v>0.48</v>
      </c>
      <c r="S81" s="228">
        <v>720</v>
      </c>
      <c r="T81" s="227">
        <f t="shared" si="2"/>
        <v>638.88</v>
      </c>
      <c r="U81" s="195"/>
      <c r="V81" s="195"/>
      <c r="W81" s="201"/>
      <c r="X81" s="201"/>
      <c r="Y81" s="50"/>
      <c r="Z81" s="50"/>
      <c r="AA81" s="50"/>
      <c r="AB81" s="50"/>
      <c r="AC81" s="50"/>
      <c r="AD81" s="50"/>
      <c r="AE81" s="50"/>
    </row>
    <row r="82" spans="2:31" x14ac:dyDescent="0.25">
      <c r="B82" s="49"/>
      <c r="C82" s="49"/>
      <c r="D82" s="92"/>
      <c r="E82" s="92"/>
      <c r="F82" s="92"/>
      <c r="G82" s="92"/>
      <c r="H82" s="92"/>
      <c r="I82" s="92"/>
      <c r="J82" s="92"/>
      <c r="K82" s="92"/>
      <c r="L82" s="92"/>
      <c r="M82" s="193"/>
      <c r="N82" s="240">
        <v>13</v>
      </c>
      <c r="O82" s="195">
        <v>24</v>
      </c>
      <c r="P82" s="195"/>
      <c r="Q82" s="195"/>
      <c r="R82" s="195">
        <v>0.48</v>
      </c>
      <c r="S82" s="228">
        <v>720</v>
      </c>
      <c r="T82" s="227">
        <f t="shared" si="2"/>
        <v>638.88</v>
      </c>
      <c r="U82" s="195"/>
      <c r="V82" s="195"/>
      <c r="W82" s="201"/>
      <c r="X82" s="201"/>
      <c r="Y82" s="50"/>
      <c r="Z82" s="50"/>
      <c r="AA82" s="50"/>
      <c r="AB82" s="50"/>
      <c r="AC82" s="50"/>
      <c r="AD82" s="50"/>
      <c r="AE82" s="50"/>
    </row>
    <row r="83" spans="2:31" x14ac:dyDescent="0.25">
      <c r="B83" s="49"/>
      <c r="C83" s="49"/>
      <c r="D83" s="92"/>
      <c r="E83" s="92"/>
      <c r="F83" s="92"/>
      <c r="G83" s="92"/>
      <c r="H83" s="92"/>
      <c r="I83" s="92"/>
      <c r="J83" s="92"/>
      <c r="K83" s="92"/>
      <c r="L83" s="92"/>
      <c r="M83" s="193"/>
      <c r="N83" s="240">
        <v>14</v>
      </c>
      <c r="O83" s="195">
        <v>25</v>
      </c>
      <c r="P83" s="195"/>
      <c r="Q83" s="195"/>
      <c r="R83" s="195">
        <v>0.52</v>
      </c>
      <c r="S83" s="228">
        <v>780</v>
      </c>
      <c r="T83" s="227">
        <f t="shared" si="2"/>
        <v>692.12</v>
      </c>
      <c r="U83" s="195"/>
      <c r="V83" s="195"/>
      <c r="W83" s="201"/>
      <c r="X83" s="201"/>
      <c r="Y83" s="50"/>
      <c r="Z83" s="50"/>
      <c r="AA83" s="50"/>
      <c r="AB83" s="50"/>
      <c r="AC83" s="50"/>
      <c r="AD83" s="50"/>
      <c r="AE83" s="50"/>
    </row>
    <row r="84" spans="2:31" x14ac:dyDescent="0.25">
      <c r="B84" s="49"/>
      <c r="C84" s="49"/>
      <c r="D84" s="92"/>
      <c r="E84" s="92"/>
      <c r="F84" s="92"/>
      <c r="G84" s="92"/>
      <c r="H84" s="92"/>
      <c r="I84" s="92"/>
      <c r="J84" s="92"/>
      <c r="K84" s="92"/>
      <c r="L84" s="92"/>
      <c r="M84" s="193"/>
      <c r="N84" s="240">
        <v>14</v>
      </c>
      <c r="O84" s="195">
        <v>26</v>
      </c>
      <c r="P84" s="195"/>
      <c r="Q84" s="195"/>
      <c r="R84" s="195">
        <v>0.52</v>
      </c>
      <c r="S84" s="228">
        <v>780</v>
      </c>
      <c r="T84" s="227">
        <f t="shared" si="2"/>
        <v>692.12</v>
      </c>
      <c r="U84" s="195"/>
      <c r="V84" s="195"/>
      <c r="W84" s="201"/>
      <c r="X84" s="201"/>
      <c r="Y84" s="50"/>
      <c r="Z84" s="50"/>
      <c r="AA84" s="50"/>
      <c r="AB84" s="50"/>
      <c r="AC84" s="50"/>
      <c r="AD84" s="50"/>
      <c r="AE84" s="50"/>
    </row>
    <row r="85" spans="2:31" x14ac:dyDescent="0.25">
      <c r="B85" s="49"/>
      <c r="C85" s="49"/>
      <c r="D85" s="92"/>
      <c r="E85" s="92"/>
      <c r="F85" s="92"/>
      <c r="G85" s="92"/>
      <c r="H85" s="92"/>
      <c r="I85" s="92"/>
      <c r="J85" s="92"/>
      <c r="K85" s="92"/>
      <c r="L85" s="92"/>
      <c r="M85" s="193"/>
      <c r="N85" s="240">
        <v>15</v>
      </c>
      <c r="O85" s="195">
        <v>27</v>
      </c>
      <c r="P85" s="195"/>
      <c r="Q85" s="195"/>
      <c r="R85" s="195">
        <v>0.56000000000000005</v>
      </c>
      <c r="S85" s="228">
        <v>840</v>
      </c>
      <c r="T85" s="227">
        <f t="shared" si="2"/>
        <v>745.36000000000013</v>
      </c>
      <c r="U85" s="195"/>
      <c r="V85" s="195"/>
      <c r="W85" s="201"/>
      <c r="X85" s="201"/>
      <c r="Y85" s="50"/>
      <c r="Z85" s="50"/>
      <c r="AA85" s="50"/>
      <c r="AB85" s="50"/>
      <c r="AC85" s="50"/>
      <c r="AD85" s="50"/>
      <c r="AE85" s="50"/>
    </row>
    <row r="86" spans="2:31" x14ac:dyDescent="0.25">
      <c r="B86" s="49"/>
      <c r="C86" s="49"/>
      <c r="D86" s="92"/>
      <c r="E86" s="92"/>
      <c r="F86" s="92"/>
      <c r="G86" s="92"/>
      <c r="H86" s="92"/>
      <c r="I86" s="92"/>
      <c r="J86" s="92"/>
      <c r="K86" s="92"/>
      <c r="L86" s="92"/>
      <c r="M86" s="193"/>
      <c r="N86" s="195">
        <v>15</v>
      </c>
      <c r="O86" s="195">
        <v>28</v>
      </c>
      <c r="P86" s="195"/>
      <c r="Q86" s="195"/>
      <c r="R86" s="195">
        <v>0.56000000000000005</v>
      </c>
      <c r="S86" s="228">
        <v>840</v>
      </c>
      <c r="T86" s="227">
        <f t="shared" si="2"/>
        <v>745.36000000000013</v>
      </c>
      <c r="U86" s="195"/>
      <c r="V86" s="195"/>
      <c r="W86" s="201"/>
      <c r="X86" s="201"/>
      <c r="Y86" s="50"/>
      <c r="Z86" s="50"/>
      <c r="AA86" s="50"/>
      <c r="AB86" s="50"/>
      <c r="AC86" s="50"/>
      <c r="AD86" s="50"/>
      <c r="AE86" s="50"/>
    </row>
    <row r="87" spans="2:31" x14ac:dyDescent="0.25">
      <c r="B87" s="49"/>
      <c r="C87" s="49"/>
      <c r="D87" s="92"/>
      <c r="E87" s="92"/>
      <c r="F87" s="92"/>
      <c r="G87" s="92"/>
      <c r="H87" s="92"/>
      <c r="I87" s="92"/>
      <c r="J87" s="92"/>
      <c r="K87" s="92"/>
      <c r="L87" s="92"/>
      <c r="M87" s="92"/>
      <c r="N87" s="195">
        <v>16</v>
      </c>
      <c r="O87" s="195">
        <v>29</v>
      </c>
      <c r="P87" s="195"/>
      <c r="Q87" s="195"/>
      <c r="R87" s="195">
        <v>0.6</v>
      </c>
      <c r="S87" s="228">
        <v>900</v>
      </c>
      <c r="T87" s="227">
        <f t="shared" si="2"/>
        <v>798.6</v>
      </c>
      <c r="U87" s="195"/>
      <c r="V87" s="195"/>
      <c r="W87" s="201"/>
      <c r="X87" s="201"/>
      <c r="Y87" s="50"/>
      <c r="Z87" s="50"/>
      <c r="AA87" s="50"/>
      <c r="AB87" s="50"/>
      <c r="AC87" s="50"/>
      <c r="AD87" s="50"/>
      <c r="AE87" s="50"/>
    </row>
    <row r="88" spans="2:31" x14ac:dyDescent="0.25">
      <c r="B88" s="49"/>
      <c r="C88" s="49"/>
      <c r="D88" s="92"/>
      <c r="E88" s="92"/>
      <c r="F88" s="92"/>
      <c r="G88" s="92"/>
      <c r="H88" s="92"/>
      <c r="I88" s="92"/>
      <c r="J88" s="92"/>
      <c r="K88" s="92"/>
      <c r="L88" s="92"/>
      <c r="M88" s="92"/>
      <c r="N88" s="195">
        <v>16</v>
      </c>
      <c r="O88" s="195">
        <v>30</v>
      </c>
      <c r="P88" s="195"/>
      <c r="Q88" s="195"/>
      <c r="R88" s="195">
        <v>0.6</v>
      </c>
      <c r="S88" s="228">
        <v>900</v>
      </c>
      <c r="T88" s="227">
        <f t="shared" si="2"/>
        <v>798.6</v>
      </c>
      <c r="U88" s="195"/>
      <c r="V88" s="195"/>
      <c r="W88" s="201"/>
      <c r="X88" s="201"/>
      <c r="Y88" s="50"/>
      <c r="Z88" s="50"/>
      <c r="AA88" s="50"/>
      <c r="AB88" s="50"/>
      <c r="AC88" s="50"/>
      <c r="AD88" s="50"/>
      <c r="AE88" s="50"/>
    </row>
    <row r="89" spans="2:31" x14ac:dyDescent="0.25">
      <c r="B89" s="49"/>
      <c r="C89" s="49"/>
      <c r="D89" s="92"/>
      <c r="E89" s="92"/>
      <c r="F89" s="92"/>
      <c r="G89" s="92"/>
      <c r="H89" s="92"/>
      <c r="I89" s="92"/>
      <c r="J89" s="92"/>
      <c r="K89" s="92"/>
      <c r="L89" s="92"/>
      <c r="M89" s="92"/>
      <c r="N89" s="195">
        <v>16</v>
      </c>
      <c r="O89" s="195">
        <v>31</v>
      </c>
      <c r="P89" s="195"/>
      <c r="Q89" s="195"/>
      <c r="R89" s="195">
        <v>0.6</v>
      </c>
      <c r="S89" s="228">
        <v>900</v>
      </c>
      <c r="T89" s="227">
        <f t="shared" si="2"/>
        <v>798.6</v>
      </c>
      <c r="U89" s="195"/>
      <c r="V89" s="195"/>
      <c r="W89" s="201"/>
      <c r="X89" s="201"/>
      <c r="Y89" s="50"/>
      <c r="Z89" s="50"/>
      <c r="AA89" s="50"/>
      <c r="AB89" s="50"/>
      <c r="AC89" s="50"/>
      <c r="AD89" s="50"/>
      <c r="AE89" s="50"/>
    </row>
    <row r="90" spans="2:31" x14ac:dyDescent="0.25">
      <c r="B90" s="49"/>
      <c r="C90" s="49"/>
      <c r="D90" s="92"/>
      <c r="E90" s="92"/>
      <c r="F90" s="92"/>
      <c r="G90" s="92"/>
      <c r="H90" s="92"/>
      <c r="I90" s="92"/>
      <c r="J90" s="92"/>
      <c r="K90" s="92"/>
      <c r="L90" s="92"/>
      <c r="M90" s="92"/>
      <c r="N90" s="195">
        <v>16</v>
      </c>
      <c r="O90" s="195">
        <v>32</v>
      </c>
      <c r="P90" s="195"/>
      <c r="Q90" s="195"/>
      <c r="R90" s="195">
        <v>0.6</v>
      </c>
      <c r="S90" s="228">
        <v>900</v>
      </c>
      <c r="T90" s="227">
        <f t="shared" si="2"/>
        <v>798.6</v>
      </c>
      <c r="U90" s="195"/>
      <c r="V90" s="195"/>
      <c r="W90" s="201"/>
      <c r="X90" s="201"/>
      <c r="Y90" s="50"/>
      <c r="Z90" s="50"/>
      <c r="AA90" s="50"/>
      <c r="AB90" s="50"/>
      <c r="AC90" s="50"/>
      <c r="AD90" s="50"/>
      <c r="AE90" s="50"/>
    </row>
    <row r="91" spans="2:31" x14ac:dyDescent="0.25">
      <c r="B91" s="49"/>
      <c r="C91" s="49"/>
      <c r="D91" s="92"/>
      <c r="E91" s="92"/>
      <c r="F91" s="92"/>
      <c r="G91" s="92"/>
      <c r="H91" s="92"/>
      <c r="I91" s="92"/>
      <c r="J91" s="92"/>
      <c r="K91" s="92"/>
      <c r="L91" s="92"/>
      <c r="M91" s="92"/>
      <c r="N91" s="195">
        <v>16</v>
      </c>
      <c r="O91" s="195">
        <v>33</v>
      </c>
      <c r="P91" s="195"/>
      <c r="Q91" s="195"/>
      <c r="R91" s="195">
        <v>0.6</v>
      </c>
      <c r="S91" s="228">
        <v>900</v>
      </c>
      <c r="T91" s="227">
        <f t="shared" si="2"/>
        <v>798.6</v>
      </c>
      <c r="U91" s="195"/>
      <c r="V91" s="195"/>
      <c r="W91" s="201"/>
      <c r="X91" s="201"/>
      <c r="Y91" s="50"/>
      <c r="Z91" s="50"/>
      <c r="AA91" s="50"/>
      <c r="AB91" s="50"/>
      <c r="AC91" s="50"/>
      <c r="AD91" s="50"/>
      <c r="AE91" s="50"/>
    </row>
    <row r="92" spans="2:31" x14ac:dyDescent="0.25">
      <c r="B92" s="49"/>
      <c r="C92" s="49"/>
      <c r="D92" s="92"/>
      <c r="E92" s="92"/>
      <c r="F92" s="92"/>
      <c r="G92" s="92"/>
      <c r="H92" s="92"/>
      <c r="I92" s="92"/>
      <c r="J92" s="92"/>
      <c r="K92" s="92"/>
      <c r="L92" s="92"/>
      <c r="M92" s="92"/>
      <c r="N92" s="195">
        <v>16</v>
      </c>
      <c r="O92" s="195">
        <v>34</v>
      </c>
      <c r="P92" s="195"/>
      <c r="Q92" s="195"/>
      <c r="R92" s="195">
        <v>0.6</v>
      </c>
      <c r="S92" s="228">
        <v>900</v>
      </c>
      <c r="T92" s="227">
        <f t="shared" si="2"/>
        <v>798.6</v>
      </c>
      <c r="U92" s="195"/>
      <c r="V92" s="195"/>
      <c r="W92" s="201"/>
      <c r="X92" s="201"/>
      <c r="Y92" s="50"/>
      <c r="Z92" s="50"/>
      <c r="AA92" s="50"/>
      <c r="AB92" s="50"/>
      <c r="AC92" s="50"/>
      <c r="AD92" s="50"/>
      <c r="AE92" s="50"/>
    </row>
    <row r="93" spans="2:31" x14ac:dyDescent="0.25">
      <c r="B93" s="49"/>
      <c r="C93" s="49"/>
      <c r="D93" s="92"/>
      <c r="E93" s="92"/>
      <c r="F93" s="92"/>
      <c r="G93" s="92"/>
      <c r="H93" s="92"/>
      <c r="I93" s="92"/>
      <c r="J93" s="92"/>
      <c r="K93" s="92"/>
      <c r="L93" s="92"/>
      <c r="M93" s="92"/>
      <c r="N93" s="195">
        <v>16</v>
      </c>
      <c r="O93" s="195">
        <v>35</v>
      </c>
      <c r="P93" s="195"/>
      <c r="Q93" s="195"/>
      <c r="R93" s="195">
        <v>0.6</v>
      </c>
      <c r="S93" s="228">
        <v>900</v>
      </c>
      <c r="T93" s="227">
        <f t="shared" si="2"/>
        <v>798.6</v>
      </c>
      <c r="U93" s="195"/>
      <c r="V93" s="195"/>
      <c r="W93" s="201"/>
      <c r="X93" s="201"/>
      <c r="Y93" s="50"/>
      <c r="Z93" s="50"/>
      <c r="AA93" s="50"/>
      <c r="AB93" s="50"/>
      <c r="AC93" s="50"/>
      <c r="AD93" s="50"/>
      <c r="AE93" s="50"/>
    </row>
    <row r="94" spans="2:31" x14ac:dyDescent="0.25">
      <c r="B94" s="49"/>
      <c r="C94" s="49"/>
      <c r="D94" s="92"/>
      <c r="E94" s="92"/>
      <c r="F94" s="92"/>
      <c r="G94" s="92"/>
      <c r="H94" s="92"/>
      <c r="I94" s="92"/>
      <c r="J94" s="92"/>
      <c r="K94" s="92"/>
      <c r="L94" s="92"/>
      <c r="M94" s="92"/>
      <c r="N94" s="195">
        <v>16</v>
      </c>
      <c r="O94" s="195">
        <v>36</v>
      </c>
      <c r="P94" s="195"/>
      <c r="Q94" s="195"/>
      <c r="R94" s="195">
        <v>0.6</v>
      </c>
      <c r="S94" s="228">
        <v>900</v>
      </c>
      <c r="T94" s="227">
        <f t="shared" si="2"/>
        <v>798.6</v>
      </c>
      <c r="U94" s="195"/>
      <c r="V94" s="195"/>
      <c r="W94" s="201"/>
      <c r="X94" s="201"/>
      <c r="Y94" s="50"/>
      <c r="Z94" s="50"/>
      <c r="AA94" s="50"/>
      <c r="AB94" s="50"/>
      <c r="AC94" s="50"/>
      <c r="AD94" s="50"/>
      <c r="AE94" s="50"/>
    </row>
    <row r="95" spans="2:31" x14ac:dyDescent="0.25">
      <c r="B95" s="49"/>
      <c r="C95" s="49"/>
      <c r="D95" s="92"/>
      <c r="E95" s="92"/>
      <c r="F95" s="92"/>
      <c r="G95" s="92"/>
      <c r="H95" s="92"/>
      <c r="I95" s="92"/>
      <c r="J95" s="92"/>
      <c r="K95" s="92"/>
      <c r="L95" s="92"/>
      <c r="M95" s="92"/>
      <c r="N95" s="195">
        <v>16</v>
      </c>
      <c r="O95" s="195">
        <v>37</v>
      </c>
      <c r="P95" s="195"/>
      <c r="Q95" s="195"/>
      <c r="R95" s="195">
        <v>0.6</v>
      </c>
      <c r="S95" s="228">
        <v>900</v>
      </c>
      <c r="T95" s="227">
        <f t="shared" si="2"/>
        <v>798.6</v>
      </c>
      <c r="U95" s="195"/>
      <c r="V95" s="195"/>
      <c r="W95" s="201"/>
      <c r="X95" s="201"/>
      <c r="Y95" s="50"/>
      <c r="Z95" s="50"/>
      <c r="AA95" s="50"/>
      <c r="AB95" s="50"/>
      <c r="AC95" s="50"/>
      <c r="AD95" s="50"/>
      <c r="AE95" s="50"/>
    </row>
    <row r="96" spans="2:31" x14ac:dyDescent="0.25">
      <c r="B96" s="49"/>
      <c r="C96" s="49"/>
      <c r="D96" s="92"/>
      <c r="E96" s="92"/>
      <c r="F96" s="92"/>
      <c r="G96" s="92"/>
      <c r="H96" s="92"/>
      <c r="I96" s="92"/>
      <c r="J96" s="92"/>
      <c r="K96" s="92"/>
      <c r="L96" s="92"/>
      <c r="M96" s="92"/>
      <c r="N96" s="195">
        <v>16</v>
      </c>
      <c r="O96" s="195">
        <v>38</v>
      </c>
      <c r="P96" s="195"/>
      <c r="Q96" s="195"/>
      <c r="R96" s="195">
        <v>0.6</v>
      </c>
      <c r="S96" s="228">
        <v>900</v>
      </c>
      <c r="T96" s="227">
        <f t="shared" si="2"/>
        <v>798.6</v>
      </c>
      <c r="U96" s="195"/>
      <c r="V96" s="195"/>
      <c r="W96" s="201"/>
      <c r="X96" s="201"/>
      <c r="Y96" s="49"/>
      <c r="Z96" s="49"/>
      <c r="AA96" s="49"/>
      <c r="AB96" s="49"/>
      <c r="AC96" s="49"/>
      <c r="AD96" s="49"/>
      <c r="AE96" s="49"/>
    </row>
    <row r="97" spans="2:31" x14ac:dyDescent="0.25">
      <c r="B97" s="49"/>
      <c r="C97" s="49"/>
      <c r="D97" s="92"/>
      <c r="E97" s="92"/>
      <c r="F97" s="92"/>
      <c r="G97" s="92"/>
      <c r="H97" s="92"/>
      <c r="I97" s="92"/>
      <c r="J97" s="92"/>
      <c r="K97" s="92"/>
      <c r="L97" s="92"/>
      <c r="M97" s="92"/>
      <c r="N97" s="195">
        <v>16</v>
      </c>
      <c r="O97" s="195">
        <v>39</v>
      </c>
      <c r="P97" s="195"/>
      <c r="Q97" s="195"/>
      <c r="R97" s="195">
        <v>0.6</v>
      </c>
      <c r="S97" s="228">
        <v>900</v>
      </c>
      <c r="T97" s="227">
        <f t="shared" si="2"/>
        <v>798.6</v>
      </c>
      <c r="U97" s="195"/>
      <c r="V97" s="195"/>
      <c r="W97" s="201"/>
      <c r="X97" s="201"/>
      <c r="Y97" s="49"/>
      <c r="Z97" s="49"/>
      <c r="AA97" s="49"/>
      <c r="AB97" s="49"/>
      <c r="AC97" s="49"/>
      <c r="AD97" s="49"/>
      <c r="AE97" s="49"/>
    </row>
    <row r="98" spans="2:31" x14ac:dyDescent="0.25">
      <c r="B98" s="49"/>
      <c r="C98" s="49"/>
      <c r="D98" s="92"/>
      <c r="E98" s="92"/>
      <c r="F98" s="92"/>
      <c r="G98" s="92"/>
      <c r="H98" s="92"/>
      <c r="I98" s="92"/>
      <c r="J98" s="92"/>
      <c r="K98" s="92"/>
      <c r="L98" s="92"/>
      <c r="M98" s="92"/>
      <c r="N98" s="195">
        <v>16</v>
      </c>
      <c r="O98" s="195">
        <v>40</v>
      </c>
      <c r="P98" s="195"/>
      <c r="Q98" s="195"/>
      <c r="R98" s="195">
        <v>0.6</v>
      </c>
      <c r="S98" s="228">
        <v>900</v>
      </c>
      <c r="T98" s="227">
        <f t="shared" si="2"/>
        <v>798.6</v>
      </c>
      <c r="U98" s="195"/>
      <c r="V98" s="195"/>
      <c r="W98" s="201"/>
      <c r="X98" s="201"/>
      <c r="Y98" s="49"/>
      <c r="Z98" s="49"/>
      <c r="AA98" s="49"/>
      <c r="AB98" s="49"/>
      <c r="AC98" s="49"/>
      <c r="AD98" s="49"/>
      <c r="AE98" s="49"/>
    </row>
    <row r="99" spans="2:31" x14ac:dyDescent="0.25">
      <c r="B99" s="49"/>
      <c r="C99" s="49"/>
      <c r="D99" s="92"/>
      <c r="E99" s="92"/>
      <c r="F99" s="92"/>
      <c r="G99" s="92"/>
      <c r="H99" s="92"/>
      <c r="I99" s="92"/>
      <c r="J99" s="92"/>
      <c r="K99" s="92"/>
      <c r="L99" s="92"/>
      <c r="M99" s="92"/>
      <c r="N99" s="195"/>
      <c r="O99" s="195"/>
      <c r="P99" s="195"/>
      <c r="Q99" s="195"/>
      <c r="R99" s="195"/>
      <c r="S99" s="195"/>
      <c r="T99" s="195"/>
      <c r="U99" s="195"/>
      <c r="V99" s="195"/>
      <c r="W99" s="201"/>
      <c r="X99" s="201"/>
      <c r="Y99" s="49"/>
      <c r="Z99" s="49"/>
      <c r="AA99" s="49"/>
      <c r="AB99" s="49"/>
      <c r="AC99" s="49"/>
      <c r="AD99" s="49"/>
      <c r="AE99" s="49"/>
    </row>
    <row r="100" spans="2:31" x14ac:dyDescent="0.25">
      <c r="B100" s="49"/>
      <c r="C100" s="49"/>
      <c r="D100" s="92"/>
      <c r="E100" s="92"/>
      <c r="F100" s="92"/>
      <c r="G100" s="92"/>
      <c r="H100" s="92"/>
      <c r="I100" s="92"/>
      <c r="J100" s="92"/>
      <c r="K100" s="92"/>
      <c r="L100" s="112"/>
      <c r="M100" s="112"/>
      <c r="N100" s="195"/>
      <c r="O100" s="195"/>
      <c r="P100" s="195"/>
      <c r="Q100" s="195"/>
      <c r="R100" s="195"/>
      <c r="S100" s="195"/>
      <c r="T100" s="195"/>
      <c r="U100" s="195"/>
      <c r="V100" s="195"/>
      <c r="W100" s="201"/>
      <c r="X100" s="201"/>
      <c r="Y100" s="49"/>
      <c r="Z100" s="49"/>
      <c r="AA100" s="49"/>
      <c r="AB100" s="49"/>
      <c r="AC100" s="49"/>
      <c r="AD100" s="49"/>
      <c r="AE100" s="49"/>
    </row>
    <row r="101" spans="2:31" x14ac:dyDescent="0.25">
      <c r="B101" s="49"/>
      <c r="C101" s="49"/>
      <c r="D101" s="92"/>
      <c r="E101" s="92"/>
      <c r="F101" s="92"/>
      <c r="G101" s="92"/>
      <c r="H101" s="92"/>
      <c r="I101" s="92"/>
      <c r="J101" s="92"/>
      <c r="K101" s="92"/>
      <c r="L101" s="112"/>
      <c r="M101" s="112"/>
      <c r="N101" s="195"/>
      <c r="O101" s="195"/>
      <c r="P101" s="195"/>
      <c r="Q101" s="195"/>
      <c r="R101" s="195"/>
      <c r="S101" s="195"/>
      <c r="T101" s="195"/>
      <c r="U101" s="195"/>
      <c r="V101" s="195"/>
      <c r="W101" s="201"/>
      <c r="X101" s="201"/>
      <c r="Y101" s="49"/>
      <c r="Z101" s="49"/>
      <c r="AA101" s="49"/>
      <c r="AB101" s="49"/>
      <c r="AC101" s="49"/>
      <c r="AD101" s="49"/>
      <c r="AE101" s="49"/>
    </row>
    <row r="102" spans="2:31" x14ac:dyDescent="0.25">
      <c r="B102" s="49"/>
      <c r="C102" s="49"/>
      <c r="D102" s="92"/>
      <c r="E102" s="92"/>
      <c r="F102" s="92"/>
      <c r="G102" s="92"/>
      <c r="H102" s="92"/>
      <c r="I102" s="92"/>
      <c r="J102" s="92"/>
      <c r="K102" s="92"/>
      <c r="L102" s="112"/>
      <c r="M102" s="112"/>
      <c r="N102" s="195"/>
      <c r="O102" s="195"/>
      <c r="P102" s="195"/>
      <c r="Q102" s="195"/>
      <c r="R102" s="195"/>
      <c r="S102" s="195"/>
      <c r="T102" s="195"/>
      <c r="U102" s="195"/>
      <c r="V102" s="195"/>
      <c r="W102" s="201"/>
      <c r="X102" s="201"/>
      <c r="Y102" s="49"/>
      <c r="Z102" s="49"/>
      <c r="AA102" s="49"/>
      <c r="AB102" s="49"/>
      <c r="AC102" s="49"/>
      <c r="AD102" s="49"/>
      <c r="AE102" s="49"/>
    </row>
    <row r="103" spans="2:31" x14ac:dyDescent="0.25">
      <c r="B103" s="49"/>
      <c r="C103" s="49"/>
      <c r="D103" s="92"/>
      <c r="E103" s="92"/>
      <c r="F103" s="92"/>
      <c r="G103" s="92"/>
      <c r="H103" s="92"/>
      <c r="I103" s="92"/>
      <c r="J103" s="92"/>
      <c r="K103" s="92"/>
      <c r="L103" s="112"/>
      <c r="M103" s="112"/>
      <c r="N103" s="195"/>
      <c r="O103" s="195"/>
      <c r="P103" s="195"/>
      <c r="Q103" s="195"/>
      <c r="R103" s="195"/>
      <c r="S103" s="195"/>
      <c r="T103" s="195"/>
      <c r="U103" s="195"/>
      <c r="V103" s="195"/>
      <c r="W103" s="201"/>
      <c r="X103" s="201"/>
      <c r="Y103" s="49"/>
      <c r="Z103" s="49"/>
      <c r="AA103" s="49"/>
      <c r="AB103" s="49"/>
      <c r="AC103" s="49"/>
      <c r="AD103" s="49"/>
      <c r="AE103" s="49"/>
    </row>
    <row r="104" spans="2:31" x14ac:dyDescent="0.25">
      <c r="B104" s="49"/>
      <c r="C104" s="49"/>
      <c r="D104" s="92"/>
      <c r="E104" s="92"/>
      <c r="F104" s="92"/>
      <c r="G104" s="92"/>
      <c r="H104" s="92"/>
      <c r="I104" s="92"/>
      <c r="J104" s="92"/>
      <c r="K104" s="92"/>
      <c r="L104" s="92"/>
      <c r="M104" s="92"/>
      <c r="N104" s="195"/>
      <c r="O104" s="195"/>
      <c r="P104" s="195"/>
      <c r="Q104" s="195"/>
      <c r="R104" s="195"/>
      <c r="S104" s="195"/>
      <c r="T104" s="195"/>
      <c r="U104" s="195"/>
      <c r="V104" s="195"/>
      <c r="W104" s="201"/>
      <c r="X104" s="201"/>
      <c r="Y104" s="49"/>
      <c r="Z104" s="49"/>
      <c r="AA104" s="49"/>
      <c r="AB104" s="49"/>
      <c r="AC104" s="49"/>
      <c r="AD104" s="49"/>
      <c r="AE104" s="49"/>
    </row>
    <row r="105" spans="2:31" x14ac:dyDescent="0.25">
      <c r="B105" s="49"/>
      <c r="C105" s="49"/>
      <c r="D105" s="92"/>
      <c r="E105" s="92"/>
      <c r="F105" s="92"/>
      <c r="G105" s="92"/>
      <c r="H105" s="92"/>
      <c r="I105" s="92"/>
      <c r="J105" s="92"/>
      <c r="K105" s="92"/>
      <c r="L105" s="92"/>
      <c r="M105" s="92"/>
      <c r="N105" s="195"/>
      <c r="O105" s="195"/>
      <c r="P105" s="195"/>
      <c r="Q105" s="195"/>
      <c r="R105" s="195"/>
      <c r="S105" s="195"/>
      <c r="T105" s="195"/>
      <c r="U105" s="195"/>
      <c r="V105" s="195"/>
      <c r="W105" s="201"/>
      <c r="X105" s="201"/>
      <c r="Y105" s="49"/>
      <c r="Z105" s="49"/>
      <c r="AA105" s="49"/>
      <c r="AB105" s="49"/>
      <c r="AC105" s="49"/>
      <c r="AD105" s="49"/>
      <c r="AE105" s="49"/>
    </row>
    <row r="106" spans="2:31" x14ac:dyDescent="0.25">
      <c r="B106" s="49"/>
      <c r="C106" s="49"/>
      <c r="D106" s="92"/>
      <c r="E106" s="92"/>
      <c r="F106" s="92"/>
      <c r="G106" s="92"/>
      <c r="H106" s="92"/>
      <c r="I106" s="92"/>
      <c r="J106" s="92"/>
      <c r="K106" s="92"/>
      <c r="L106" s="92"/>
      <c r="M106" s="92"/>
      <c r="N106" s="195"/>
      <c r="O106" s="195"/>
      <c r="P106" s="195"/>
      <c r="Q106" s="195"/>
      <c r="R106" s="195"/>
      <c r="S106" s="195"/>
      <c r="T106" s="195"/>
      <c r="U106" s="195"/>
      <c r="V106" s="195"/>
      <c r="W106" s="201"/>
      <c r="X106" s="201"/>
      <c r="Y106" s="49"/>
      <c r="Z106" s="49"/>
      <c r="AA106" s="49"/>
      <c r="AB106" s="49"/>
      <c r="AC106" s="49"/>
      <c r="AD106" s="49"/>
      <c r="AE106" s="49"/>
    </row>
    <row r="107" spans="2:31" x14ac:dyDescent="0.25">
      <c r="B107" s="49"/>
      <c r="C107" s="49"/>
      <c r="D107" s="92"/>
      <c r="E107" s="92"/>
      <c r="F107" s="92"/>
      <c r="G107" s="92"/>
      <c r="H107" s="92"/>
      <c r="I107" s="92"/>
      <c r="J107" s="92"/>
      <c r="K107" s="92"/>
      <c r="L107" s="92"/>
      <c r="M107" s="92"/>
      <c r="N107" s="195"/>
      <c r="O107" s="195"/>
      <c r="P107" s="195"/>
      <c r="Q107" s="195"/>
      <c r="R107" s="195"/>
      <c r="S107" s="195"/>
      <c r="T107" s="195"/>
      <c r="U107" s="195"/>
      <c r="V107" s="195"/>
      <c r="W107" s="201"/>
      <c r="X107" s="201"/>
      <c r="Y107" s="49"/>
      <c r="Z107" s="49"/>
      <c r="AA107" s="49"/>
      <c r="AB107" s="49"/>
      <c r="AC107" s="49"/>
      <c r="AD107" s="49"/>
      <c r="AE107" s="49"/>
    </row>
    <row r="108" spans="2:31" x14ac:dyDescent="0.25">
      <c r="B108" s="49"/>
      <c r="C108" s="49"/>
      <c r="D108" s="92"/>
      <c r="E108" s="92"/>
      <c r="F108" s="92"/>
      <c r="G108" s="92"/>
      <c r="H108" s="92"/>
      <c r="I108" s="92"/>
      <c r="J108" s="92"/>
      <c r="K108" s="92"/>
      <c r="L108" s="92"/>
      <c r="M108" s="92"/>
      <c r="N108" s="195"/>
      <c r="O108" s="195"/>
      <c r="P108" s="195"/>
      <c r="Q108" s="195"/>
      <c r="R108" s="195"/>
      <c r="S108" s="195"/>
      <c r="T108" s="195"/>
      <c r="U108" s="195"/>
      <c r="V108" s="195"/>
      <c r="W108" s="201"/>
      <c r="X108" s="201"/>
      <c r="Y108" s="49"/>
      <c r="Z108" s="49"/>
      <c r="AA108" s="49"/>
      <c r="AB108" s="49"/>
      <c r="AC108" s="49"/>
      <c r="AD108" s="49"/>
      <c r="AE108" s="49"/>
    </row>
    <row r="109" spans="2:31" x14ac:dyDescent="0.25">
      <c r="B109" s="49"/>
      <c r="C109" s="49"/>
      <c r="D109" s="92"/>
      <c r="E109" s="92"/>
      <c r="F109" s="92"/>
      <c r="G109" s="92"/>
      <c r="H109" s="92"/>
      <c r="I109" s="92"/>
      <c r="J109" s="92"/>
      <c r="K109" s="92"/>
      <c r="L109" s="92"/>
      <c r="M109" s="92"/>
      <c r="N109" s="195"/>
      <c r="O109" s="195"/>
      <c r="P109" s="195"/>
      <c r="Q109" s="195"/>
      <c r="R109" s="195"/>
      <c r="S109" s="195"/>
      <c r="T109" s="195"/>
      <c r="U109" s="195"/>
      <c r="V109" s="195"/>
      <c r="W109" s="201"/>
      <c r="X109" s="201"/>
      <c r="Y109" s="49"/>
      <c r="Z109" s="49"/>
      <c r="AA109" s="49"/>
      <c r="AB109" s="49"/>
      <c r="AC109" s="49"/>
      <c r="AD109" s="49"/>
      <c r="AE109" s="49"/>
    </row>
    <row r="110" spans="2:31" x14ac:dyDescent="0.25">
      <c r="B110" s="49"/>
      <c r="C110" s="49"/>
      <c r="D110" s="92"/>
      <c r="E110" s="92"/>
      <c r="F110" s="92"/>
      <c r="G110" s="92"/>
      <c r="H110" s="92"/>
      <c r="I110" s="92"/>
      <c r="J110" s="92"/>
      <c r="K110" s="92"/>
      <c r="L110" s="92"/>
      <c r="M110" s="92"/>
      <c r="N110" s="195"/>
      <c r="O110" s="195"/>
      <c r="P110" s="195"/>
      <c r="Q110" s="195"/>
      <c r="R110" s="195"/>
      <c r="S110" s="195"/>
      <c r="T110" s="195"/>
      <c r="U110" s="195"/>
      <c r="V110" s="195"/>
      <c r="W110" s="201"/>
      <c r="X110" s="201"/>
      <c r="Y110" s="49"/>
      <c r="Z110" s="49"/>
      <c r="AA110" s="49"/>
      <c r="AB110" s="49"/>
      <c r="AC110" s="49"/>
      <c r="AD110" s="49"/>
      <c r="AE110" s="49"/>
    </row>
    <row r="111" spans="2:31" x14ac:dyDescent="0.25">
      <c r="B111" s="49"/>
      <c r="C111" s="49"/>
      <c r="D111" s="92"/>
      <c r="E111" s="92"/>
      <c r="F111" s="92"/>
      <c r="G111" s="92"/>
      <c r="H111" s="92"/>
      <c r="I111" s="92"/>
      <c r="J111" s="92"/>
      <c r="K111" s="92"/>
      <c r="L111" s="92"/>
      <c r="M111" s="92"/>
      <c r="N111" s="195"/>
      <c r="O111" s="195"/>
      <c r="P111" s="195"/>
      <c r="Q111" s="195"/>
      <c r="R111" s="195"/>
      <c r="S111" s="195"/>
      <c r="T111" s="195"/>
      <c r="U111" s="195"/>
      <c r="V111" s="195"/>
      <c r="W111" s="201"/>
      <c r="X111" s="201"/>
      <c r="Y111" s="49"/>
      <c r="Z111" s="49"/>
      <c r="AA111" s="49"/>
      <c r="AB111" s="49"/>
      <c r="AC111" s="49"/>
      <c r="AD111" s="49"/>
      <c r="AE111" s="49"/>
    </row>
    <row r="112" spans="2:31" x14ac:dyDescent="0.25">
      <c r="B112" s="49"/>
      <c r="C112" s="49"/>
      <c r="D112" s="92"/>
      <c r="E112" s="92"/>
      <c r="F112" s="92"/>
      <c r="G112" s="92"/>
      <c r="H112" s="92"/>
      <c r="I112" s="92"/>
      <c r="J112" s="92"/>
      <c r="K112" s="92"/>
      <c r="L112" s="92"/>
      <c r="M112" s="92"/>
      <c r="N112" s="195"/>
      <c r="O112" s="195"/>
      <c r="P112" s="195"/>
      <c r="Q112" s="195"/>
      <c r="R112" s="195"/>
      <c r="S112" s="195"/>
      <c r="T112" s="195"/>
      <c r="U112" s="195"/>
      <c r="V112" s="195"/>
      <c r="W112" s="201"/>
      <c r="X112" s="201"/>
      <c r="Y112" s="49"/>
      <c r="Z112" s="49"/>
      <c r="AA112" s="49"/>
      <c r="AB112" s="49"/>
      <c r="AC112" s="49"/>
      <c r="AD112" s="49"/>
      <c r="AE112" s="49"/>
    </row>
    <row r="113" spans="2:31" x14ac:dyDescent="0.25">
      <c r="B113" s="49"/>
      <c r="C113" s="49"/>
      <c r="D113" s="92"/>
      <c r="E113" s="92"/>
      <c r="F113" s="92"/>
      <c r="G113" s="92"/>
      <c r="H113" s="92"/>
      <c r="I113" s="92"/>
      <c r="J113" s="92"/>
      <c r="K113" s="92"/>
      <c r="L113" s="92"/>
      <c r="M113" s="92"/>
      <c r="N113" s="195"/>
      <c r="O113" s="195"/>
      <c r="P113" s="195"/>
      <c r="Q113" s="195"/>
      <c r="R113" s="195"/>
      <c r="S113" s="195"/>
      <c r="T113" s="195"/>
      <c r="U113" s="195"/>
      <c r="V113" s="195"/>
      <c r="W113" s="201"/>
      <c r="X113" s="201"/>
      <c r="Y113" s="49"/>
      <c r="Z113" s="49"/>
      <c r="AA113" s="49"/>
      <c r="AB113" s="49"/>
      <c r="AC113" s="49"/>
      <c r="AD113" s="49"/>
      <c r="AE113" s="49"/>
    </row>
    <row r="114" spans="2:31" x14ac:dyDescent="0.25">
      <c r="B114" s="49"/>
      <c r="C114" s="49"/>
      <c r="D114" s="92"/>
      <c r="E114" s="92"/>
      <c r="F114" s="92"/>
      <c r="G114" s="92"/>
      <c r="H114" s="92"/>
      <c r="I114" s="92"/>
      <c r="J114" s="92"/>
      <c r="K114" s="92"/>
      <c r="L114" s="92"/>
      <c r="M114" s="92"/>
      <c r="N114" s="195"/>
      <c r="O114" s="195"/>
      <c r="P114" s="195"/>
      <c r="Q114" s="195"/>
      <c r="R114" s="195"/>
      <c r="S114" s="195"/>
      <c r="T114" s="195"/>
      <c r="U114" s="195"/>
      <c r="V114" s="195"/>
      <c r="W114" s="201"/>
      <c r="X114" s="201"/>
      <c r="Y114" s="49"/>
      <c r="Z114" s="49"/>
      <c r="AA114" s="49"/>
      <c r="AB114" s="49"/>
      <c r="AC114" s="49"/>
      <c r="AD114" s="49"/>
      <c r="AE114" s="49"/>
    </row>
    <row r="115" spans="2:31" x14ac:dyDescent="0.25">
      <c r="B115" s="49"/>
      <c r="C115" s="49"/>
      <c r="D115" s="92"/>
      <c r="E115" s="92"/>
      <c r="F115" s="92"/>
      <c r="G115" s="92"/>
      <c r="H115" s="92"/>
      <c r="I115" s="92"/>
      <c r="J115" s="92"/>
      <c r="K115" s="92"/>
      <c r="L115" s="92"/>
      <c r="M115" s="92"/>
      <c r="N115" s="195"/>
      <c r="O115" s="195"/>
      <c r="P115" s="195"/>
      <c r="Q115" s="195"/>
      <c r="R115" s="195"/>
      <c r="S115" s="195"/>
      <c r="T115" s="195"/>
      <c r="U115" s="195"/>
      <c r="V115" s="195"/>
      <c r="W115" s="201"/>
      <c r="X115" s="201"/>
      <c r="Y115" s="49"/>
      <c r="Z115" s="49"/>
      <c r="AA115" s="49"/>
      <c r="AB115" s="49"/>
      <c r="AC115" s="49"/>
      <c r="AD115" s="49"/>
      <c r="AE115" s="49"/>
    </row>
    <row r="116" spans="2:31" x14ac:dyDescent="0.25">
      <c r="B116" s="49"/>
      <c r="C116" s="49"/>
      <c r="D116" s="92"/>
      <c r="E116" s="92"/>
      <c r="F116" s="92"/>
      <c r="G116" s="92"/>
      <c r="H116" s="92"/>
      <c r="I116" s="92"/>
      <c r="J116" s="92"/>
      <c r="K116" s="92"/>
      <c r="L116" s="92"/>
      <c r="M116" s="92"/>
      <c r="N116" s="195"/>
      <c r="O116" s="195"/>
      <c r="P116" s="195"/>
      <c r="Q116" s="195"/>
      <c r="R116" s="195"/>
      <c r="S116" s="195"/>
      <c r="T116" s="195"/>
      <c r="U116" s="195"/>
      <c r="V116" s="195"/>
      <c r="W116" s="201"/>
      <c r="X116" s="201"/>
      <c r="Y116" s="49"/>
      <c r="Z116" s="49"/>
      <c r="AA116" s="49"/>
      <c r="AB116" s="49"/>
      <c r="AC116" s="49"/>
      <c r="AD116" s="49"/>
      <c r="AE116" s="49"/>
    </row>
    <row r="117" spans="2:31" x14ac:dyDescent="0.25">
      <c r="B117" s="49"/>
      <c r="C117" s="49"/>
      <c r="D117" s="92"/>
      <c r="E117" s="92"/>
      <c r="F117" s="92"/>
      <c r="G117" s="92"/>
      <c r="H117" s="92"/>
      <c r="I117" s="92"/>
      <c r="J117" s="92"/>
      <c r="K117" s="92"/>
      <c r="L117" s="92"/>
      <c r="M117" s="92"/>
      <c r="N117" s="195"/>
      <c r="O117" s="195"/>
      <c r="P117" s="195"/>
      <c r="Q117" s="195"/>
      <c r="R117" s="195"/>
      <c r="S117" s="195"/>
      <c r="T117" s="195"/>
      <c r="U117" s="195"/>
      <c r="V117" s="195"/>
      <c r="W117" s="201"/>
      <c r="X117" s="201"/>
      <c r="Y117" s="49"/>
      <c r="Z117" s="49"/>
      <c r="AA117" s="49"/>
      <c r="AB117" s="49"/>
      <c r="AC117" s="49"/>
      <c r="AD117" s="49"/>
      <c r="AE117" s="49"/>
    </row>
    <row r="118" spans="2:31" x14ac:dyDescent="0.25">
      <c r="B118" s="49"/>
      <c r="C118" s="49"/>
      <c r="D118" s="92"/>
      <c r="E118" s="92"/>
      <c r="F118" s="92"/>
      <c r="G118" s="92"/>
      <c r="H118" s="92"/>
      <c r="I118" s="92"/>
      <c r="J118" s="92"/>
      <c r="K118" s="92"/>
      <c r="L118" s="92"/>
      <c r="M118" s="92"/>
      <c r="N118" s="195"/>
      <c r="O118" s="195"/>
      <c r="P118" s="195"/>
      <c r="Q118" s="195"/>
      <c r="R118" s="195"/>
      <c r="S118" s="195"/>
      <c r="T118" s="195"/>
      <c r="U118" s="195"/>
      <c r="V118" s="195"/>
      <c r="W118" s="201"/>
      <c r="X118" s="201"/>
      <c r="Y118" s="49"/>
      <c r="Z118" s="49"/>
      <c r="AA118" s="49"/>
      <c r="AB118" s="49"/>
      <c r="AC118" s="49"/>
      <c r="AD118" s="49"/>
      <c r="AE118" s="49"/>
    </row>
    <row r="119" spans="2:31" x14ac:dyDescent="0.25">
      <c r="B119" s="49"/>
      <c r="C119" s="49"/>
      <c r="D119" s="92"/>
      <c r="E119" s="92"/>
      <c r="F119" s="92"/>
      <c r="G119" s="92"/>
      <c r="H119" s="92"/>
      <c r="I119" s="92"/>
      <c r="J119" s="92"/>
      <c r="K119" s="92"/>
      <c r="L119" s="92"/>
      <c r="M119" s="92"/>
      <c r="N119" s="195"/>
      <c r="O119" s="195"/>
      <c r="P119" s="195"/>
      <c r="Q119" s="195"/>
      <c r="R119" s="195"/>
      <c r="S119" s="195"/>
      <c r="T119" s="195"/>
      <c r="U119" s="195"/>
      <c r="V119" s="195"/>
      <c r="W119" s="201"/>
      <c r="X119" s="201"/>
      <c r="Y119" s="49"/>
      <c r="Z119" s="49"/>
      <c r="AA119" s="49"/>
      <c r="AB119" s="49"/>
      <c r="AC119" s="49"/>
      <c r="AD119" s="49"/>
      <c r="AE119" s="49"/>
    </row>
    <row r="120" spans="2:31" x14ac:dyDescent="0.25">
      <c r="B120" s="49"/>
      <c r="C120" s="49"/>
      <c r="D120" s="92"/>
      <c r="E120" s="92"/>
      <c r="F120" s="92"/>
      <c r="G120" s="92"/>
      <c r="H120" s="92"/>
      <c r="I120" s="92"/>
      <c r="J120" s="92"/>
      <c r="K120" s="92"/>
      <c r="L120" s="92"/>
      <c r="M120" s="92"/>
      <c r="N120" s="195"/>
      <c r="O120" s="195"/>
      <c r="P120" s="195"/>
      <c r="Q120" s="195"/>
      <c r="R120" s="195"/>
      <c r="S120" s="195"/>
      <c r="T120" s="195"/>
      <c r="U120" s="195"/>
      <c r="V120" s="195"/>
      <c r="W120" s="201"/>
      <c r="X120" s="201"/>
      <c r="Y120" s="49"/>
      <c r="Z120" s="49"/>
      <c r="AA120" s="49"/>
      <c r="AB120" s="49"/>
      <c r="AC120" s="49"/>
      <c r="AD120" s="49"/>
      <c r="AE120" s="49"/>
    </row>
    <row r="121" spans="2:31" x14ac:dyDescent="0.25">
      <c r="B121" s="49"/>
      <c r="C121" s="49"/>
      <c r="D121" s="92"/>
      <c r="E121" s="92"/>
      <c r="F121" s="92"/>
      <c r="G121" s="92"/>
      <c r="H121" s="92"/>
      <c r="I121" s="92"/>
      <c r="J121" s="92"/>
      <c r="K121" s="92"/>
      <c r="L121" s="92"/>
      <c r="M121" s="92"/>
      <c r="N121" s="195"/>
      <c r="O121" s="195"/>
      <c r="P121" s="195"/>
      <c r="Q121" s="195"/>
      <c r="R121" s="195"/>
      <c r="S121" s="195"/>
      <c r="T121" s="195"/>
      <c r="U121" s="195"/>
      <c r="V121" s="195"/>
      <c r="W121" s="201"/>
      <c r="X121" s="201"/>
      <c r="Y121" s="49"/>
      <c r="Z121" s="49"/>
      <c r="AA121" s="49"/>
      <c r="AB121" s="49"/>
      <c r="AC121" s="49"/>
      <c r="AD121" s="49"/>
      <c r="AE121" s="49"/>
    </row>
    <row r="122" spans="2:31" x14ac:dyDescent="0.25">
      <c r="B122" s="49"/>
      <c r="C122" s="49"/>
      <c r="D122" s="92"/>
      <c r="E122" s="92"/>
      <c r="F122" s="92"/>
      <c r="G122" s="92"/>
      <c r="H122" s="92"/>
      <c r="I122" s="92"/>
      <c r="J122" s="92"/>
      <c r="K122" s="92"/>
      <c r="L122" s="92"/>
      <c r="M122" s="92"/>
      <c r="N122" s="195"/>
      <c r="O122" s="195"/>
      <c r="P122" s="195"/>
      <c r="Q122" s="195"/>
      <c r="R122" s="195"/>
      <c r="S122" s="195"/>
      <c r="T122" s="195"/>
      <c r="U122" s="195"/>
      <c r="V122" s="195"/>
      <c r="W122" s="201"/>
      <c r="X122" s="201"/>
      <c r="Y122" s="49"/>
      <c r="Z122" s="49"/>
      <c r="AA122" s="49"/>
      <c r="AB122" s="49"/>
      <c r="AC122" s="49"/>
      <c r="AD122" s="49"/>
      <c r="AE122" s="49"/>
    </row>
    <row r="123" spans="2:31" x14ac:dyDescent="0.25">
      <c r="B123" s="49"/>
      <c r="C123" s="49"/>
      <c r="D123" s="92"/>
      <c r="E123" s="92"/>
      <c r="F123" s="92"/>
      <c r="G123" s="92"/>
      <c r="H123" s="92"/>
      <c r="I123" s="92"/>
      <c r="J123" s="92"/>
      <c r="K123" s="92"/>
      <c r="L123" s="92"/>
      <c r="M123" s="92"/>
      <c r="N123" s="195"/>
      <c r="O123" s="195"/>
      <c r="P123" s="195"/>
      <c r="Q123" s="195"/>
      <c r="R123" s="195"/>
      <c r="S123" s="195"/>
      <c r="T123" s="195"/>
      <c r="U123" s="195"/>
      <c r="V123" s="195"/>
      <c r="W123" s="201"/>
      <c r="X123" s="201"/>
      <c r="Y123" s="49"/>
      <c r="Z123" s="49"/>
      <c r="AA123" s="49"/>
      <c r="AB123" s="49"/>
      <c r="AC123" s="49"/>
      <c r="AD123" s="49"/>
      <c r="AE123" s="49"/>
    </row>
    <row r="124" spans="2:31" x14ac:dyDescent="0.25">
      <c r="B124" s="49"/>
      <c r="C124" s="49"/>
      <c r="D124" s="49"/>
      <c r="E124" s="49"/>
      <c r="F124" s="49"/>
      <c r="G124" s="49"/>
      <c r="H124" s="49"/>
      <c r="I124" s="49"/>
      <c r="J124" s="49"/>
      <c r="K124" s="49"/>
      <c r="L124" s="49"/>
      <c r="M124" s="84"/>
      <c r="N124" s="201"/>
      <c r="O124" s="201"/>
      <c r="P124" s="201"/>
      <c r="Q124" s="201"/>
      <c r="R124" s="201"/>
      <c r="S124" s="201"/>
      <c r="T124" s="201"/>
      <c r="U124" s="201"/>
      <c r="V124" s="201"/>
      <c r="W124" s="201"/>
      <c r="X124" s="201"/>
      <c r="Y124" s="49"/>
      <c r="Z124" s="49"/>
      <c r="AA124" s="49"/>
      <c r="AB124" s="49"/>
      <c r="AC124" s="49"/>
      <c r="AD124" s="49"/>
      <c r="AE124" s="49"/>
    </row>
    <row r="125" spans="2:31" x14ac:dyDescent="0.25">
      <c r="B125" s="49"/>
      <c r="C125" s="49"/>
      <c r="D125" s="49"/>
      <c r="E125" s="49"/>
      <c r="F125" s="49"/>
      <c r="G125" s="49"/>
      <c r="H125" s="49"/>
      <c r="I125" s="49"/>
      <c r="J125" s="49"/>
      <c r="K125" s="49"/>
      <c r="L125" s="49"/>
      <c r="M125" s="84"/>
      <c r="N125" s="201"/>
      <c r="O125" s="201"/>
      <c r="P125" s="201"/>
      <c r="Q125" s="201"/>
      <c r="R125" s="201"/>
      <c r="S125" s="201"/>
      <c r="T125" s="201"/>
      <c r="U125" s="201"/>
      <c r="V125" s="201"/>
      <c r="W125" s="201"/>
      <c r="X125" s="201"/>
      <c r="Y125" s="49"/>
      <c r="Z125" s="49"/>
      <c r="AA125" s="49"/>
      <c r="AB125" s="49"/>
      <c r="AC125" s="49"/>
      <c r="AD125" s="49"/>
      <c r="AE125" s="49"/>
    </row>
    <row r="126" spans="2:31" x14ac:dyDescent="0.25">
      <c r="B126" s="49"/>
      <c r="C126" s="49"/>
      <c r="D126" s="49"/>
      <c r="E126" s="49"/>
      <c r="F126" s="49"/>
      <c r="G126" s="49"/>
      <c r="H126" s="49"/>
      <c r="I126" s="49"/>
      <c r="J126" s="49"/>
      <c r="K126" s="49"/>
      <c r="L126" s="49"/>
      <c r="M126" s="84"/>
      <c r="N126" s="201"/>
      <c r="O126" s="201"/>
      <c r="P126" s="201"/>
      <c r="Q126" s="201"/>
      <c r="R126" s="201"/>
      <c r="S126" s="201"/>
      <c r="T126" s="201"/>
      <c r="U126" s="201"/>
      <c r="V126" s="201"/>
      <c r="W126" s="201"/>
      <c r="X126" s="201"/>
      <c r="Y126" s="49"/>
      <c r="Z126" s="49"/>
      <c r="AA126" s="49"/>
      <c r="AB126" s="49"/>
      <c r="AC126" s="49"/>
      <c r="AD126" s="49"/>
      <c r="AE126" s="49"/>
    </row>
    <row r="127" spans="2:31" x14ac:dyDescent="0.25">
      <c r="B127" s="49"/>
      <c r="C127" s="49"/>
      <c r="D127" s="49"/>
      <c r="E127" s="49"/>
      <c r="F127" s="49"/>
      <c r="G127" s="49"/>
      <c r="H127" s="49"/>
      <c r="I127" s="49"/>
      <c r="J127" s="49"/>
      <c r="K127" s="49"/>
      <c r="L127" s="49"/>
      <c r="M127" s="84"/>
      <c r="N127" s="84"/>
      <c r="O127" s="84"/>
      <c r="P127" s="84"/>
      <c r="Q127" s="201"/>
      <c r="R127" s="201"/>
      <c r="S127" s="201"/>
      <c r="T127" s="201"/>
      <c r="U127" s="201"/>
      <c r="V127" s="201"/>
      <c r="W127" s="201"/>
      <c r="X127" s="49"/>
      <c r="Y127" s="49"/>
      <c r="Z127" s="49"/>
      <c r="AA127" s="49"/>
      <c r="AB127" s="49"/>
      <c r="AC127" s="49"/>
      <c r="AD127" s="49"/>
      <c r="AE127" s="49"/>
    </row>
    <row r="128" spans="2:31" x14ac:dyDescent="0.25">
      <c r="B128" s="49"/>
      <c r="C128" s="49"/>
      <c r="D128" s="49"/>
      <c r="E128" s="49"/>
      <c r="F128" s="49"/>
      <c r="G128" s="49"/>
      <c r="H128" s="49"/>
      <c r="I128" s="49"/>
      <c r="J128" s="49"/>
      <c r="K128" s="49"/>
      <c r="L128" s="49"/>
      <c r="M128" s="84"/>
      <c r="N128" s="84"/>
      <c r="O128" s="84"/>
      <c r="P128" s="84"/>
      <c r="Q128" s="201"/>
      <c r="R128" s="201"/>
      <c r="S128" s="201"/>
      <c r="T128" s="201"/>
      <c r="U128" s="201"/>
      <c r="V128" s="201"/>
      <c r="W128" s="201"/>
      <c r="X128" s="49"/>
      <c r="Y128" s="49"/>
      <c r="Z128" s="49"/>
      <c r="AA128" s="49"/>
      <c r="AB128" s="49"/>
      <c r="AC128" s="49"/>
      <c r="AD128" s="49"/>
      <c r="AE128" s="49"/>
    </row>
    <row r="129" spans="2:31" x14ac:dyDescent="0.25">
      <c r="B129" s="49"/>
      <c r="C129" s="49"/>
      <c r="D129" s="49"/>
      <c r="E129" s="49"/>
      <c r="F129" s="49"/>
      <c r="G129" s="49"/>
      <c r="H129" s="49"/>
      <c r="I129" s="49"/>
      <c r="J129" s="49"/>
      <c r="K129" s="49"/>
      <c r="L129" s="49"/>
      <c r="M129" s="84"/>
      <c r="N129" s="84"/>
      <c r="O129" s="84"/>
      <c r="P129" s="84"/>
      <c r="Q129" s="201"/>
      <c r="R129" s="201"/>
      <c r="S129" s="201"/>
      <c r="T129" s="201"/>
      <c r="U129" s="201"/>
      <c r="V129" s="201"/>
      <c r="W129" s="201"/>
      <c r="X129" s="49"/>
      <c r="Y129" s="49"/>
      <c r="Z129" s="49"/>
      <c r="AA129" s="49"/>
      <c r="AB129" s="49"/>
      <c r="AC129" s="49"/>
      <c r="AD129" s="49"/>
      <c r="AE129" s="49"/>
    </row>
    <row r="130" spans="2:31" x14ac:dyDescent="0.25">
      <c r="B130" s="49"/>
      <c r="C130" s="49"/>
      <c r="D130" s="49"/>
      <c r="E130" s="49"/>
      <c r="F130" s="49"/>
      <c r="G130" s="49"/>
      <c r="H130" s="49"/>
      <c r="I130" s="49"/>
      <c r="J130" s="49"/>
      <c r="K130" s="49"/>
      <c r="L130" s="49"/>
      <c r="M130" s="84"/>
      <c r="N130" s="84"/>
      <c r="O130" s="84"/>
      <c r="P130" s="84"/>
      <c r="Q130" s="201"/>
      <c r="R130" s="201"/>
      <c r="S130" s="201"/>
      <c r="T130" s="201"/>
      <c r="U130" s="201"/>
      <c r="V130" s="201"/>
      <c r="W130" s="201"/>
      <c r="X130" s="49"/>
      <c r="Y130" s="49"/>
      <c r="Z130" s="49"/>
      <c r="AA130" s="49"/>
      <c r="AB130" s="49"/>
      <c r="AC130" s="49"/>
      <c r="AD130" s="49"/>
      <c r="AE130" s="49"/>
    </row>
    <row r="131" spans="2:31" x14ac:dyDescent="0.25">
      <c r="B131" s="49"/>
      <c r="C131" s="49"/>
      <c r="D131" s="49"/>
      <c r="E131" s="49"/>
      <c r="F131" s="49"/>
      <c r="G131" s="49"/>
      <c r="H131" s="49"/>
      <c r="I131" s="49"/>
      <c r="J131" s="49"/>
      <c r="K131" s="49"/>
      <c r="L131" s="49"/>
      <c r="M131" s="84"/>
      <c r="N131" s="84"/>
      <c r="O131" s="84"/>
      <c r="P131" s="84"/>
      <c r="Q131" s="201"/>
      <c r="R131" s="201"/>
      <c r="S131" s="201"/>
      <c r="T131" s="201"/>
      <c r="U131" s="201"/>
      <c r="V131" s="201"/>
      <c r="W131" s="201"/>
      <c r="X131" s="49"/>
      <c r="Y131" s="49"/>
      <c r="Z131" s="49"/>
      <c r="AA131" s="49"/>
      <c r="AB131" s="49"/>
      <c r="AC131" s="49"/>
      <c r="AD131" s="49"/>
      <c r="AE131" s="49"/>
    </row>
    <row r="132" spans="2:31" x14ac:dyDescent="0.25">
      <c r="B132" s="49"/>
      <c r="C132" s="49"/>
      <c r="D132" s="49"/>
      <c r="E132" s="49"/>
      <c r="F132" s="49"/>
      <c r="G132" s="49"/>
      <c r="H132" s="49"/>
      <c r="I132" s="49"/>
      <c r="J132" s="49"/>
      <c r="K132" s="49"/>
      <c r="L132" s="49"/>
      <c r="M132" s="84"/>
      <c r="N132" s="84"/>
      <c r="O132" s="84"/>
      <c r="P132" s="84"/>
      <c r="Q132" s="201"/>
      <c r="R132" s="201"/>
      <c r="S132" s="201"/>
      <c r="T132" s="201"/>
      <c r="U132" s="201"/>
      <c r="V132" s="201"/>
      <c r="W132" s="201"/>
      <c r="X132" s="49"/>
      <c r="Y132" s="49"/>
      <c r="Z132" s="49"/>
      <c r="AA132" s="49"/>
      <c r="AB132" s="49"/>
      <c r="AC132" s="49"/>
      <c r="AD132" s="49"/>
      <c r="AE132" s="49"/>
    </row>
    <row r="133" spans="2:31" x14ac:dyDescent="0.25">
      <c r="B133" s="49"/>
      <c r="C133" s="49"/>
      <c r="D133" s="49"/>
      <c r="E133" s="49"/>
      <c r="F133" s="49"/>
      <c r="G133" s="49"/>
      <c r="H133" s="49"/>
      <c r="I133" s="49"/>
      <c r="J133" s="49"/>
      <c r="K133" s="49"/>
      <c r="L133" s="49"/>
      <c r="M133" s="84"/>
      <c r="N133" s="84"/>
      <c r="O133" s="84"/>
      <c r="P133" s="84"/>
      <c r="Q133" s="201"/>
      <c r="R133" s="201"/>
      <c r="S133" s="201"/>
      <c r="T133" s="201"/>
      <c r="U133" s="201"/>
      <c r="V133" s="201"/>
      <c r="W133" s="201"/>
      <c r="X133" s="49"/>
      <c r="Y133" s="49"/>
      <c r="Z133" s="49"/>
      <c r="AA133" s="49"/>
      <c r="AB133" s="49"/>
      <c r="AC133" s="49"/>
      <c r="AD133" s="49"/>
      <c r="AE133" s="49"/>
    </row>
    <row r="134" spans="2:31" x14ac:dyDescent="0.25">
      <c r="B134" s="49"/>
      <c r="C134" s="49"/>
      <c r="D134" s="49"/>
      <c r="E134" s="49"/>
      <c r="F134" s="49"/>
      <c r="G134" s="49"/>
      <c r="H134" s="49"/>
      <c r="I134" s="49"/>
      <c r="J134" s="49"/>
      <c r="K134" s="49"/>
      <c r="L134" s="49"/>
      <c r="M134" s="84"/>
      <c r="N134" s="84"/>
      <c r="O134" s="84"/>
      <c r="P134" s="84"/>
      <c r="Q134" s="201"/>
      <c r="R134" s="201"/>
      <c r="S134" s="201"/>
      <c r="T134" s="201"/>
      <c r="U134" s="201"/>
      <c r="V134" s="201"/>
      <c r="W134" s="201"/>
      <c r="X134" s="49"/>
      <c r="Y134" s="49"/>
      <c r="Z134" s="49"/>
      <c r="AA134" s="49"/>
      <c r="AB134" s="49"/>
      <c r="AC134" s="49"/>
      <c r="AD134" s="49"/>
      <c r="AE134" s="49"/>
    </row>
    <row r="135" spans="2:31" x14ac:dyDescent="0.25">
      <c r="B135" s="49"/>
      <c r="C135" s="49"/>
      <c r="D135" s="49"/>
      <c r="E135" s="49"/>
      <c r="F135" s="49"/>
      <c r="G135" s="49"/>
      <c r="H135" s="49"/>
      <c r="I135" s="49"/>
      <c r="J135" s="49"/>
      <c r="K135" s="49"/>
      <c r="L135" s="49"/>
      <c r="M135" s="84"/>
      <c r="N135" s="84"/>
      <c r="O135" s="84"/>
      <c r="P135" s="84"/>
      <c r="Q135" s="201"/>
      <c r="R135" s="201"/>
      <c r="S135" s="201"/>
      <c r="T135" s="201"/>
      <c r="U135" s="201"/>
      <c r="V135" s="201"/>
      <c r="W135" s="201"/>
      <c r="X135" s="49"/>
      <c r="Y135" s="49"/>
      <c r="Z135" s="49"/>
      <c r="AA135" s="49"/>
      <c r="AB135" s="49"/>
      <c r="AC135" s="49"/>
      <c r="AD135" s="49"/>
      <c r="AE135" s="49"/>
    </row>
    <row r="136" spans="2:31" x14ac:dyDescent="0.25">
      <c r="B136" s="49"/>
      <c r="C136" s="49"/>
      <c r="D136" s="49"/>
      <c r="E136" s="49"/>
      <c r="F136" s="49"/>
      <c r="G136" s="49"/>
      <c r="H136" s="49"/>
      <c r="I136" s="49"/>
      <c r="J136" s="49"/>
      <c r="K136" s="49"/>
      <c r="L136" s="49"/>
      <c r="M136" s="84"/>
      <c r="N136" s="84"/>
      <c r="O136" s="84"/>
      <c r="P136" s="84"/>
      <c r="Q136" s="201"/>
      <c r="R136" s="201"/>
      <c r="S136" s="201"/>
      <c r="T136" s="201"/>
      <c r="U136" s="201"/>
      <c r="V136" s="201"/>
      <c r="W136" s="201"/>
      <c r="X136" s="49"/>
      <c r="Y136" s="49"/>
      <c r="Z136" s="49"/>
      <c r="AA136" s="49"/>
      <c r="AB136" s="49"/>
      <c r="AC136" s="49"/>
      <c r="AD136" s="49"/>
      <c r="AE136" s="49"/>
    </row>
    <row r="137" spans="2:31" x14ac:dyDescent="0.25">
      <c r="B137" s="49"/>
      <c r="C137" s="49"/>
      <c r="D137" s="49"/>
      <c r="E137" s="49"/>
      <c r="F137" s="49"/>
      <c r="G137" s="49"/>
      <c r="H137" s="49"/>
      <c r="I137" s="49"/>
      <c r="J137" s="49"/>
      <c r="K137" s="49"/>
      <c r="L137" s="49"/>
      <c r="M137" s="84"/>
      <c r="N137" s="84"/>
      <c r="O137" s="84"/>
      <c r="P137" s="84"/>
      <c r="Q137" s="201"/>
      <c r="R137" s="201"/>
      <c r="S137" s="201"/>
      <c r="T137" s="201"/>
      <c r="U137" s="201"/>
      <c r="V137" s="201"/>
      <c r="W137" s="201"/>
      <c r="X137" s="49"/>
      <c r="Y137" s="49"/>
      <c r="Z137" s="49"/>
      <c r="AA137" s="49"/>
      <c r="AB137" s="49"/>
      <c r="AC137" s="49"/>
      <c r="AD137" s="49"/>
      <c r="AE137" s="49"/>
    </row>
    <row r="138" spans="2:31" x14ac:dyDescent="0.25">
      <c r="B138" s="49"/>
      <c r="C138" s="49"/>
      <c r="D138" s="49"/>
      <c r="E138" s="49"/>
      <c r="F138" s="49"/>
      <c r="G138" s="49"/>
      <c r="H138" s="49"/>
      <c r="I138" s="49"/>
      <c r="J138" s="49"/>
      <c r="K138" s="49"/>
      <c r="L138" s="49"/>
      <c r="M138" s="84"/>
      <c r="N138" s="84"/>
      <c r="O138" s="84"/>
      <c r="P138" s="84"/>
      <c r="Q138" s="201"/>
      <c r="R138" s="201"/>
      <c r="S138" s="201"/>
      <c r="T138" s="201"/>
      <c r="U138" s="201"/>
      <c r="V138" s="201"/>
      <c r="W138" s="201"/>
      <c r="X138" s="49"/>
      <c r="Y138" s="49"/>
      <c r="Z138" s="49"/>
      <c r="AA138" s="49"/>
      <c r="AB138" s="49"/>
      <c r="AC138" s="49"/>
      <c r="AD138" s="49"/>
      <c r="AE138" s="49"/>
    </row>
    <row r="139" spans="2:31" x14ac:dyDescent="0.25">
      <c r="B139" s="49"/>
      <c r="C139" s="49"/>
      <c r="D139" s="49"/>
      <c r="E139" s="49"/>
      <c r="F139" s="49"/>
      <c r="G139" s="49"/>
      <c r="H139" s="49"/>
      <c r="I139" s="49"/>
      <c r="J139" s="49"/>
      <c r="K139" s="49"/>
      <c r="L139" s="49"/>
      <c r="M139" s="84"/>
      <c r="N139" s="84"/>
      <c r="O139" s="84"/>
      <c r="P139" s="84"/>
      <c r="Q139" s="201"/>
      <c r="R139" s="201"/>
      <c r="S139" s="201"/>
      <c r="T139" s="201"/>
      <c r="U139" s="201"/>
      <c r="V139" s="201"/>
      <c r="W139" s="201"/>
      <c r="X139" s="49"/>
      <c r="Y139" s="49"/>
      <c r="Z139" s="49"/>
      <c r="AA139" s="49"/>
      <c r="AB139" s="49"/>
      <c r="AC139" s="49"/>
      <c r="AD139" s="49"/>
      <c r="AE139" s="49"/>
    </row>
    <row r="140" spans="2:31" x14ac:dyDescent="0.25">
      <c r="B140" s="49"/>
      <c r="C140" s="49"/>
      <c r="D140" s="49"/>
      <c r="E140" s="49"/>
      <c r="F140" s="49"/>
      <c r="G140" s="49"/>
      <c r="H140" s="49"/>
      <c r="I140" s="49"/>
      <c r="J140" s="49"/>
      <c r="K140" s="49"/>
      <c r="L140" s="49"/>
      <c r="M140" s="84"/>
      <c r="N140" s="84"/>
      <c r="O140" s="84"/>
      <c r="P140" s="84"/>
      <c r="Q140" s="84"/>
      <c r="R140" s="84"/>
      <c r="S140" s="84"/>
      <c r="T140" s="84"/>
      <c r="U140" s="84"/>
      <c r="V140" s="49"/>
      <c r="W140" s="49"/>
      <c r="X140" s="49"/>
      <c r="Y140" s="49"/>
      <c r="Z140" s="49"/>
      <c r="AA140" s="49"/>
      <c r="AB140" s="49"/>
      <c r="AC140" s="49"/>
      <c r="AD140" s="49"/>
      <c r="AE140" s="49"/>
    </row>
    <row r="141" spans="2:31" x14ac:dyDescent="0.25">
      <c r="B141" s="49"/>
      <c r="C141" s="49"/>
      <c r="D141" s="49"/>
      <c r="E141" s="49"/>
      <c r="F141" s="49"/>
      <c r="G141" s="49"/>
      <c r="H141" s="49"/>
      <c r="I141" s="49"/>
      <c r="J141" s="49"/>
      <c r="K141" s="49"/>
      <c r="L141" s="49"/>
      <c r="M141" s="84"/>
      <c r="N141" s="84"/>
      <c r="O141" s="84"/>
      <c r="P141" s="84"/>
      <c r="Q141" s="84"/>
      <c r="R141" s="84"/>
      <c r="S141" s="84"/>
      <c r="T141" s="84"/>
      <c r="U141" s="84"/>
      <c r="V141" s="49"/>
      <c r="W141" s="49"/>
      <c r="X141" s="49"/>
      <c r="Y141" s="49"/>
      <c r="Z141" s="49"/>
      <c r="AA141" s="49"/>
      <c r="AB141" s="49"/>
      <c r="AC141" s="49"/>
      <c r="AD141" s="49"/>
      <c r="AE141" s="49"/>
    </row>
    <row r="142" spans="2:31" x14ac:dyDescent="0.25">
      <c r="B142" s="49"/>
      <c r="C142" s="49"/>
      <c r="D142" s="49"/>
      <c r="E142" s="49"/>
      <c r="F142" s="49"/>
      <c r="G142" s="49"/>
      <c r="H142" s="49"/>
      <c r="I142" s="49"/>
      <c r="J142" s="49"/>
      <c r="K142" s="49"/>
      <c r="L142" s="49"/>
      <c r="M142" s="84"/>
      <c r="N142" s="84"/>
      <c r="O142" s="84"/>
      <c r="P142" s="84"/>
      <c r="Q142" s="84"/>
      <c r="R142" s="84"/>
      <c r="S142" s="84"/>
      <c r="T142" s="84"/>
      <c r="U142" s="84"/>
      <c r="V142" s="49"/>
      <c r="W142" s="49"/>
      <c r="X142" s="49"/>
      <c r="Y142" s="49"/>
      <c r="Z142" s="49"/>
      <c r="AA142" s="49"/>
      <c r="AB142" s="49"/>
      <c r="AC142" s="49"/>
      <c r="AD142" s="49"/>
      <c r="AE142" s="49"/>
    </row>
    <row r="143" spans="2:31" x14ac:dyDescent="0.25">
      <c r="B143" s="49"/>
      <c r="C143" s="49"/>
      <c r="D143" s="49"/>
      <c r="E143" s="49"/>
      <c r="F143" s="49"/>
      <c r="G143" s="49"/>
      <c r="H143" s="49"/>
      <c r="I143" s="49"/>
      <c r="J143" s="49"/>
      <c r="K143" s="49"/>
      <c r="L143" s="49"/>
      <c r="M143" s="84"/>
      <c r="N143" s="84"/>
      <c r="O143" s="84"/>
      <c r="P143" s="84"/>
      <c r="Q143" s="84"/>
      <c r="R143" s="84"/>
      <c r="S143" s="84"/>
      <c r="T143" s="84"/>
      <c r="U143" s="84"/>
      <c r="V143" s="49"/>
      <c r="W143" s="49"/>
      <c r="X143" s="49"/>
      <c r="Y143" s="49"/>
      <c r="Z143" s="49"/>
      <c r="AA143" s="49"/>
      <c r="AB143" s="49"/>
      <c r="AC143" s="49"/>
      <c r="AD143" s="49"/>
      <c r="AE143" s="49"/>
    </row>
    <row r="144" spans="2:31" x14ac:dyDescent="0.25">
      <c r="B144" s="49"/>
      <c r="C144" s="49"/>
      <c r="D144" s="49"/>
      <c r="E144" s="49"/>
      <c r="F144" s="49"/>
      <c r="G144" s="49"/>
      <c r="H144" s="49"/>
      <c r="I144" s="49"/>
      <c r="J144" s="49"/>
      <c r="K144" s="49"/>
      <c r="L144" s="49"/>
      <c r="M144" s="84"/>
      <c r="N144" s="84"/>
      <c r="O144" s="84"/>
      <c r="P144" s="84"/>
      <c r="Q144" s="84"/>
      <c r="R144" s="84"/>
      <c r="S144" s="84"/>
      <c r="T144" s="84"/>
      <c r="U144" s="84"/>
      <c r="V144" s="49"/>
      <c r="W144" s="49"/>
      <c r="X144" s="49"/>
      <c r="Y144" s="49"/>
      <c r="Z144" s="49"/>
      <c r="AA144" s="49"/>
      <c r="AB144" s="49"/>
      <c r="AC144" s="49"/>
      <c r="AD144" s="49"/>
      <c r="AE144" s="49"/>
    </row>
    <row r="145" spans="2:31" x14ac:dyDescent="0.25">
      <c r="B145" s="49"/>
      <c r="C145" s="49"/>
      <c r="D145" s="49"/>
      <c r="E145" s="49"/>
      <c r="F145" s="49"/>
      <c r="G145" s="49"/>
      <c r="H145" s="49"/>
      <c r="I145" s="49"/>
      <c r="J145" s="49"/>
      <c r="K145" s="49"/>
      <c r="L145" s="49"/>
      <c r="M145" s="84"/>
      <c r="N145" s="84"/>
      <c r="O145" s="84"/>
      <c r="P145" s="84"/>
      <c r="Q145" s="84"/>
      <c r="R145" s="84"/>
      <c r="S145" s="84"/>
      <c r="T145" s="84"/>
      <c r="U145" s="84"/>
      <c r="V145" s="49"/>
      <c r="W145" s="49"/>
      <c r="X145" s="49"/>
      <c r="Y145" s="49"/>
      <c r="Z145" s="49"/>
      <c r="AA145" s="49"/>
      <c r="AB145" s="49"/>
      <c r="AC145" s="49"/>
      <c r="AD145" s="49"/>
      <c r="AE145" s="49"/>
    </row>
    <row r="146" spans="2:31" x14ac:dyDescent="0.25">
      <c r="B146" s="49"/>
      <c r="C146" s="49"/>
      <c r="D146" s="49"/>
      <c r="E146" s="49"/>
      <c r="F146" s="49"/>
      <c r="G146" s="49"/>
      <c r="H146" s="49"/>
      <c r="I146" s="49"/>
      <c r="J146" s="49"/>
      <c r="K146" s="49"/>
      <c r="L146" s="49"/>
      <c r="M146" s="84"/>
      <c r="N146" s="84"/>
      <c r="O146" s="84"/>
      <c r="P146" s="84"/>
      <c r="Q146" s="84"/>
      <c r="R146" s="84"/>
      <c r="S146" s="84"/>
      <c r="T146" s="84"/>
      <c r="U146" s="84"/>
      <c r="V146" s="49"/>
      <c r="W146" s="49"/>
      <c r="X146" s="49"/>
      <c r="Y146" s="49"/>
      <c r="Z146" s="49"/>
      <c r="AA146" s="49"/>
      <c r="AB146" s="49"/>
      <c r="AC146" s="49"/>
      <c r="AD146" s="49"/>
      <c r="AE146" s="49"/>
    </row>
    <row r="147" spans="2:31" x14ac:dyDescent="0.25">
      <c r="B147" s="49"/>
      <c r="C147" s="49"/>
      <c r="D147" s="49"/>
      <c r="E147" s="49"/>
      <c r="F147" s="49"/>
      <c r="G147" s="49"/>
      <c r="H147" s="49"/>
      <c r="I147" s="49"/>
      <c r="J147" s="49"/>
      <c r="K147" s="49"/>
      <c r="L147" s="49"/>
      <c r="M147" s="84"/>
      <c r="N147" s="84"/>
      <c r="O147" s="84"/>
      <c r="P147" s="84"/>
      <c r="Q147" s="84"/>
      <c r="R147" s="84"/>
      <c r="S147" s="84"/>
      <c r="T147" s="84"/>
      <c r="U147" s="84"/>
      <c r="V147" s="49"/>
      <c r="W147" s="49"/>
      <c r="X147" s="49"/>
      <c r="Y147" s="49"/>
      <c r="Z147" s="49"/>
      <c r="AA147" s="49"/>
      <c r="AB147" s="49"/>
      <c r="AC147" s="49"/>
      <c r="AD147" s="49"/>
      <c r="AE147" s="49"/>
    </row>
    <row r="148" spans="2:31" x14ac:dyDescent="0.25">
      <c r="B148" s="49"/>
      <c r="C148" s="49"/>
      <c r="D148" s="49"/>
      <c r="E148" s="49"/>
      <c r="F148" s="49"/>
      <c r="G148" s="49"/>
      <c r="H148" s="49"/>
      <c r="I148" s="49"/>
      <c r="J148" s="49"/>
      <c r="K148" s="49"/>
      <c r="L148" s="49"/>
      <c r="M148" s="51"/>
      <c r="N148" s="51"/>
      <c r="O148" s="51"/>
      <c r="P148" s="51"/>
      <c r="Q148" s="51"/>
      <c r="R148" s="51"/>
      <c r="S148" s="51"/>
      <c r="T148" s="51"/>
      <c r="U148" s="49"/>
      <c r="V148" s="49"/>
      <c r="W148" s="49"/>
      <c r="X148" s="49"/>
      <c r="Y148" s="49"/>
      <c r="Z148" s="49"/>
      <c r="AA148" s="49"/>
      <c r="AB148" s="49"/>
      <c r="AC148" s="49"/>
      <c r="AD148" s="49"/>
      <c r="AE148" s="49"/>
    </row>
    <row r="149" spans="2:31" x14ac:dyDescent="0.25">
      <c r="B149" s="49"/>
      <c r="C149" s="49"/>
      <c r="D149" s="49"/>
      <c r="E149" s="49"/>
      <c r="F149" s="49"/>
      <c r="G149" s="49"/>
      <c r="H149" s="49"/>
      <c r="I149" s="49"/>
      <c r="J149" s="49"/>
      <c r="K149" s="49"/>
      <c r="L149" s="49"/>
      <c r="M149" s="51"/>
      <c r="N149" s="51"/>
      <c r="O149" s="51"/>
      <c r="P149" s="51"/>
      <c r="Q149" s="51"/>
      <c r="R149" s="51"/>
      <c r="S149" s="51"/>
      <c r="T149" s="51"/>
      <c r="U149" s="49"/>
      <c r="V149" s="49"/>
      <c r="W149" s="49"/>
      <c r="X149" s="49"/>
      <c r="Y149" s="49"/>
      <c r="Z149" s="49"/>
      <c r="AA149" s="49"/>
      <c r="AB149" s="49"/>
      <c r="AC149" s="49"/>
      <c r="AD149" s="49"/>
      <c r="AE149" s="49"/>
    </row>
    <row r="150" spans="2:31" x14ac:dyDescent="0.25">
      <c r="B150" s="49"/>
      <c r="C150" s="49"/>
      <c r="D150" s="49"/>
      <c r="E150" s="49"/>
      <c r="F150" s="49"/>
      <c r="G150" s="49"/>
      <c r="H150" s="49"/>
      <c r="I150" s="49"/>
      <c r="J150" s="49"/>
      <c r="K150" s="49"/>
      <c r="L150" s="49"/>
      <c r="M150" s="51"/>
      <c r="N150" s="51"/>
      <c r="O150" s="51"/>
      <c r="P150" s="51"/>
      <c r="Q150" s="51"/>
      <c r="R150" s="51"/>
      <c r="S150" s="51"/>
      <c r="T150" s="51"/>
      <c r="U150" s="49"/>
      <c r="V150" s="49"/>
      <c r="W150" s="49"/>
      <c r="X150" s="49"/>
      <c r="Y150" s="49"/>
      <c r="Z150" s="49"/>
      <c r="AA150" s="49"/>
      <c r="AB150" s="49"/>
      <c r="AC150" s="49"/>
      <c r="AD150" s="49"/>
      <c r="AE150" s="49"/>
    </row>
    <row r="151" spans="2:31" x14ac:dyDescent="0.25">
      <c r="B151" s="49"/>
      <c r="C151" s="49"/>
      <c r="D151" s="49"/>
      <c r="E151" s="49"/>
      <c r="F151" s="49"/>
      <c r="G151" s="49"/>
      <c r="H151" s="49"/>
      <c r="I151" s="49"/>
      <c r="J151" s="49"/>
      <c r="K151" s="49"/>
      <c r="L151" s="49"/>
      <c r="M151" s="51"/>
      <c r="N151" s="51"/>
      <c r="O151" s="51"/>
      <c r="P151" s="51"/>
      <c r="Q151" s="51"/>
      <c r="R151" s="51"/>
      <c r="S151" s="51"/>
      <c r="T151" s="51"/>
      <c r="U151" s="49"/>
      <c r="V151" s="49"/>
      <c r="W151" s="49"/>
      <c r="X151" s="49"/>
      <c r="Y151" s="49"/>
      <c r="Z151" s="49"/>
      <c r="AA151" s="49"/>
      <c r="AB151" s="49"/>
      <c r="AC151" s="49"/>
      <c r="AD151" s="49"/>
      <c r="AE151" s="49"/>
    </row>
    <row r="152" spans="2:31" x14ac:dyDescent="0.25">
      <c r="B152" s="49"/>
      <c r="C152" s="49"/>
      <c r="D152" s="49"/>
      <c r="E152" s="49"/>
      <c r="F152" s="49"/>
      <c r="G152" s="49"/>
      <c r="H152" s="49"/>
      <c r="I152" s="49"/>
      <c r="J152" s="49"/>
      <c r="K152" s="49"/>
      <c r="L152" s="49"/>
      <c r="M152" s="51"/>
      <c r="N152" s="51"/>
      <c r="O152" s="51"/>
      <c r="P152" s="51"/>
      <c r="Q152" s="51"/>
      <c r="R152" s="51"/>
      <c r="S152" s="51"/>
      <c r="T152" s="51"/>
      <c r="U152" s="49"/>
      <c r="V152" s="49"/>
      <c r="W152" s="49"/>
      <c r="X152" s="49"/>
      <c r="Y152" s="49"/>
      <c r="Z152" s="49"/>
      <c r="AA152" s="49"/>
      <c r="AB152" s="49"/>
      <c r="AC152" s="49"/>
      <c r="AD152" s="49"/>
      <c r="AE152" s="49"/>
    </row>
    <row r="153" spans="2:31" x14ac:dyDescent="0.25">
      <c r="B153" s="49"/>
      <c r="C153" s="49"/>
      <c r="D153" s="49"/>
      <c r="E153" s="49"/>
      <c r="F153" s="49"/>
      <c r="G153" s="49"/>
      <c r="H153" s="49"/>
      <c r="I153" s="49"/>
      <c r="J153" s="49"/>
      <c r="K153" s="49"/>
      <c r="L153" s="49"/>
      <c r="M153" s="51"/>
      <c r="N153" s="51"/>
      <c r="O153" s="51"/>
      <c r="P153" s="51"/>
      <c r="Q153" s="51"/>
      <c r="R153" s="51"/>
      <c r="S153" s="51"/>
      <c r="T153" s="51"/>
      <c r="U153" s="49"/>
      <c r="V153" s="49"/>
      <c r="W153" s="49"/>
      <c r="X153" s="49"/>
      <c r="Y153" s="49"/>
      <c r="Z153" s="49"/>
      <c r="AA153" s="49"/>
      <c r="AB153" s="49"/>
      <c r="AC153" s="49"/>
      <c r="AD153" s="49"/>
      <c r="AE153" s="49"/>
    </row>
    <row r="154" spans="2:31" x14ac:dyDescent="0.25">
      <c r="B154" s="49"/>
      <c r="C154" s="49"/>
      <c r="D154" s="49"/>
      <c r="E154" s="49"/>
      <c r="F154" s="49"/>
      <c r="G154" s="49"/>
      <c r="H154" s="49"/>
      <c r="I154" s="49"/>
      <c r="J154" s="49"/>
      <c r="K154" s="49"/>
      <c r="L154" s="49"/>
      <c r="M154" s="51"/>
      <c r="N154" s="51"/>
      <c r="O154" s="51"/>
      <c r="P154" s="51"/>
      <c r="Q154" s="51"/>
      <c r="R154" s="51"/>
      <c r="S154" s="51"/>
      <c r="T154" s="51"/>
      <c r="U154" s="49"/>
      <c r="V154" s="49"/>
      <c r="W154" s="49"/>
      <c r="X154" s="49"/>
      <c r="Y154" s="49"/>
      <c r="Z154" s="49"/>
      <c r="AA154" s="49"/>
      <c r="AB154" s="49"/>
      <c r="AC154" s="49"/>
      <c r="AD154" s="49"/>
      <c r="AE154" s="49"/>
    </row>
    <row r="155" spans="2:31" x14ac:dyDescent="0.25">
      <c r="B155" s="49"/>
      <c r="C155" s="49"/>
      <c r="D155" s="49"/>
      <c r="E155" s="49"/>
      <c r="F155" s="49"/>
      <c r="G155" s="49"/>
      <c r="H155" s="49"/>
      <c r="I155" s="49"/>
      <c r="J155" s="49"/>
      <c r="K155" s="49"/>
      <c r="L155" s="49"/>
      <c r="M155" s="51"/>
      <c r="N155" s="51"/>
      <c r="O155" s="51"/>
      <c r="P155" s="51"/>
      <c r="Q155" s="51"/>
      <c r="R155" s="51"/>
      <c r="S155" s="51"/>
      <c r="T155" s="51"/>
      <c r="U155" s="49"/>
      <c r="V155" s="49"/>
      <c r="W155" s="49"/>
      <c r="X155" s="49"/>
      <c r="Y155" s="49"/>
      <c r="Z155" s="49"/>
      <c r="AA155" s="49"/>
      <c r="AB155" s="49"/>
      <c r="AC155" s="49"/>
      <c r="AD155" s="49"/>
      <c r="AE155" s="49"/>
    </row>
    <row r="156" spans="2:31" x14ac:dyDescent="0.25">
      <c r="B156" s="49"/>
      <c r="C156" s="49"/>
      <c r="D156" s="49"/>
      <c r="E156" s="49"/>
      <c r="F156" s="49"/>
      <c r="G156" s="49"/>
      <c r="H156" s="49"/>
      <c r="I156" s="49"/>
      <c r="J156" s="49"/>
      <c r="K156" s="49"/>
      <c r="L156" s="49"/>
      <c r="M156" s="51"/>
      <c r="N156" s="51"/>
      <c r="O156" s="51"/>
      <c r="P156" s="51"/>
      <c r="Q156" s="51"/>
      <c r="R156" s="51"/>
      <c r="S156" s="51"/>
      <c r="T156" s="51"/>
      <c r="U156" s="49"/>
      <c r="V156" s="49"/>
      <c r="W156" s="49"/>
      <c r="X156" s="49"/>
      <c r="Y156" s="49"/>
      <c r="Z156" s="49"/>
      <c r="AA156" s="49"/>
      <c r="AB156" s="49"/>
      <c r="AC156" s="49"/>
      <c r="AD156" s="49"/>
      <c r="AE156" s="49"/>
    </row>
    <row r="157" spans="2:31" x14ac:dyDescent="0.25">
      <c r="B157" s="49"/>
      <c r="C157" s="49"/>
      <c r="D157" s="49"/>
      <c r="E157" s="49"/>
      <c r="F157" s="49"/>
      <c r="G157" s="49"/>
      <c r="H157" s="49"/>
      <c r="I157" s="49"/>
      <c r="J157" s="49"/>
      <c r="K157" s="49"/>
      <c r="L157" s="49"/>
      <c r="M157" s="51"/>
      <c r="N157" s="51"/>
      <c r="O157" s="51"/>
      <c r="P157" s="51"/>
      <c r="Q157" s="51"/>
      <c r="R157" s="51"/>
      <c r="S157" s="51"/>
      <c r="T157" s="51"/>
      <c r="U157" s="49"/>
      <c r="V157" s="49"/>
      <c r="W157" s="49"/>
      <c r="X157" s="49"/>
      <c r="Y157" s="49"/>
      <c r="Z157" s="49"/>
      <c r="AA157" s="49"/>
      <c r="AB157" s="49"/>
      <c r="AC157" s="49"/>
      <c r="AD157" s="49"/>
      <c r="AE157" s="49"/>
    </row>
    <row r="158" spans="2:31" x14ac:dyDescent="0.25">
      <c r="B158" s="49"/>
      <c r="C158" s="49"/>
      <c r="D158" s="49"/>
      <c r="E158" s="49"/>
      <c r="F158" s="49"/>
      <c r="G158" s="49"/>
      <c r="H158" s="49"/>
      <c r="I158" s="49"/>
      <c r="J158" s="49"/>
      <c r="K158" s="49"/>
      <c r="L158" s="49"/>
      <c r="M158" s="51"/>
      <c r="N158" s="51"/>
      <c r="O158" s="51"/>
      <c r="P158" s="51"/>
      <c r="Q158" s="51"/>
      <c r="R158" s="51"/>
      <c r="S158" s="51"/>
      <c r="T158" s="51"/>
      <c r="U158" s="49"/>
      <c r="V158" s="49"/>
      <c r="W158" s="49"/>
      <c r="X158" s="49"/>
      <c r="Y158" s="49"/>
      <c r="Z158" s="49"/>
      <c r="AA158" s="49"/>
      <c r="AB158" s="49"/>
      <c r="AC158" s="49"/>
      <c r="AD158" s="49"/>
      <c r="AE158" s="49"/>
    </row>
    <row r="159" spans="2:31" x14ac:dyDescent="0.25">
      <c r="B159" s="49"/>
      <c r="C159" s="49"/>
      <c r="D159" s="49"/>
      <c r="E159" s="49"/>
      <c r="F159" s="49"/>
      <c r="G159" s="49"/>
      <c r="H159" s="49"/>
      <c r="I159" s="49"/>
      <c r="J159" s="49"/>
      <c r="K159" s="49"/>
      <c r="L159" s="49"/>
      <c r="M159" s="51"/>
      <c r="N159" s="51"/>
      <c r="O159" s="51"/>
      <c r="P159" s="51"/>
      <c r="Q159" s="51"/>
      <c r="R159" s="51"/>
      <c r="S159" s="51"/>
      <c r="T159" s="51"/>
      <c r="U159" s="49"/>
      <c r="V159" s="49"/>
      <c r="W159" s="49"/>
      <c r="X159" s="49"/>
      <c r="Y159" s="49"/>
      <c r="Z159" s="49"/>
      <c r="AA159" s="49"/>
      <c r="AB159" s="49"/>
      <c r="AC159" s="49"/>
      <c r="AD159" s="49"/>
      <c r="AE159" s="49"/>
    </row>
    <row r="160" spans="2:31" x14ac:dyDescent="0.25">
      <c r="B160" s="49"/>
      <c r="C160" s="49"/>
      <c r="D160" s="49"/>
      <c r="E160" s="49"/>
      <c r="F160" s="49"/>
      <c r="G160" s="49"/>
      <c r="H160" s="49"/>
      <c r="I160" s="49"/>
      <c r="J160" s="49"/>
      <c r="K160" s="49"/>
      <c r="L160" s="49"/>
      <c r="M160" s="51"/>
      <c r="N160" s="51"/>
      <c r="O160" s="51"/>
      <c r="P160" s="51"/>
      <c r="Q160" s="51"/>
      <c r="R160" s="51"/>
      <c r="S160" s="51"/>
      <c r="T160" s="51"/>
      <c r="U160" s="49"/>
      <c r="V160" s="49"/>
      <c r="W160" s="49"/>
      <c r="X160" s="49"/>
      <c r="Y160" s="49"/>
      <c r="Z160" s="49"/>
      <c r="AA160" s="49"/>
      <c r="AB160" s="49"/>
      <c r="AC160" s="49"/>
      <c r="AD160" s="49"/>
      <c r="AE160" s="49"/>
    </row>
    <row r="161" spans="2:31" x14ac:dyDescent="0.25">
      <c r="B161" s="49"/>
      <c r="C161" s="49"/>
      <c r="D161" s="49"/>
      <c r="E161" s="49"/>
      <c r="F161" s="49"/>
      <c r="G161" s="49"/>
      <c r="H161" s="49"/>
      <c r="I161" s="49"/>
      <c r="J161" s="49"/>
      <c r="K161" s="49"/>
      <c r="L161" s="49"/>
      <c r="M161" s="51"/>
      <c r="N161" s="51"/>
      <c r="O161" s="51"/>
      <c r="P161" s="51"/>
      <c r="Q161" s="51"/>
      <c r="R161" s="51"/>
      <c r="S161" s="51"/>
      <c r="T161" s="51"/>
      <c r="U161" s="49"/>
      <c r="V161" s="49"/>
      <c r="W161" s="49"/>
      <c r="X161" s="49"/>
      <c r="Y161" s="49"/>
      <c r="Z161" s="49"/>
      <c r="AA161" s="49"/>
      <c r="AB161" s="49"/>
      <c r="AC161" s="49"/>
      <c r="AD161" s="49"/>
      <c r="AE161" s="49"/>
    </row>
    <row r="162" spans="2:31" x14ac:dyDescent="0.25">
      <c r="B162" s="49"/>
      <c r="C162" s="49"/>
      <c r="D162" s="49"/>
      <c r="E162" s="49"/>
      <c r="F162" s="49"/>
      <c r="G162" s="49"/>
      <c r="H162" s="49"/>
      <c r="I162" s="49"/>
      <c r="J162" s="49"/>
      <c r="K162" s="49"/>
      <c r="L162" s="49"/>
      <c r="M162" s="51"/>
      <c r="N162" s="51"/>
      <c r="O162" s="51"/>
      <c r="P162" s="51"/>
      <c r="Q162" s="51"/>
      <c r="R162" s="51"/>
      <c r="S162" s="51"/>
      <c r="T162" s="51"/>
      <c r="U162" s="49"/>
      <c r="V162" s="49"/>
      <c r="W162" s="49"/>
      <c r="X162" s="49"/>
      <c r="Y162" s="49"/>
      <c r="Z162" s="49"/>
      <c r="AA162" s="49"/>
      <c r="AB162" s="49"/>
      <c r="AC162" s="49"/>
      <c r="AD162" s="49"/>
      <c r="AE162" s="49"/>
    </row>
    <row r="163" spans="2:31" x14ac:dyDescent="0.25">
      <c r="B163" s="49"/>
      <c r="C163" s="49"/>
      <c r="D163" s="49"/>
      <c r="E163" s="49"/>
      <c r="F163" s="49"/>
      <c r="G163" s="49"/>
      <c r="H163" s="49"/>
      <c r="I163" s="49"/>
      <c r="J163" s="49"/>
      <c r="K163" s="49"/>
      <c r="L163" s="49"/>
      <c r="M163" s="51"/>
      <c r="N163" s="51"/>
      <c r="O163" s="51"/>
      <c r="P163" s="51"/>
      <c r="Q163" s="51"/>
      <c r="R163" s="51"/>
      <c r="S163" s="51"/>
      <c r="T163" s="51"/>
      <c r="U163" s="49"/>
      <c r="V163" s="49"/>
      <c r="W163" s="49"/>
      <c r="X163" s="49"/>
      <c r="Y163" s="49"/>
      <c r="Z163" s="49"/>
      <c r="AA163" s="49"/>
      <c r="AB163" s="49"/>
      <c r="AC163" s="49"/>
      <c r="AD163" s="49"/>
      <c r="AE163" s="49"/>
    </row>
    <row r="164" spans="2:31" x14ac:dyDescent="0.25">
      <c r="B164" s="49"/>
      <c r="C164" s="49"/>
      <c r="D164" s="49"/>
      <c r="E164" s="49"/>
      <c r="F164" s="49"/>
      <c r="G164" s="49"/>
      <c r="H164" s="49"/>
      <c r="I164" s="49"/>
      <c r="J164" s="49"/>
      <c r="K164" s="49"/>
      <c r="L164" s="49"/>
      <c r="M164" s="51"/>
      <c r="N164" s="51"/>
      <c r="O164" s="51"/>
      <c r="P164" s="51"/>
      <c r="Q164" s="51"/>
      <c r="R164" s="51"/>
      <c r="S164" s="51"/>
      <c r="T164" s="51"/>
      <c r="U164" s="49"/>
      <c r="V164" s="49"/>
      <c r="W164" s="49"/>
      <c r="X164" s="49"/>
      <c r="Y164" s="49"/>
      <c r="Z164" s="49"/>
      <c r="AA164" s="49"/>
      <c r="AB164" s="49"/>
      <c r="AC164" s="49"/>
      <c r="AD164" s="49"/>
      <c r="AE164" s="49"/>
    </row>
    <row r="165" spans="2:31" x14ac:dyDescent="0.25">
      <c r="B165" s="49"/>
      <c r="C165" s="49"/>
      <c r="D165" s="49"/>
      <c r="E165" s="49"/>
      <c r="F165" s="49"/>
      <c r="G165" s="49"/>
      <c r="H165" s="49"/>
      <c r="I165" s="49"/>
      <c r="J165" s="49"/>
      <c r="K165" s="49"/>
      <c r="L165" s="49"/>
      <c r="M165" s="51"/>
      <c r="N165" s="51"/>
      <c r="O165" s="51"/>
      <c r="P165" s="51"/>
      <c r="Q165" s="51"/>
      <c r="R165" s="51"/>
      <c r="S165" s="51"/>
      <c r="T165" s="51"/>
      <c r="U165" s="49"/>
      <c r="V165" s="49"/>
      <c r="W165" s="49"/>
      <c r="X165" s="49"/>
      <c r="Y165" s="49"/>
      <c r="Z165" s="49"/>
      <c r="AA165" s="49"/>
      <c r="AB165" s="49"/>
      <c r="AC165" s="49"/>
      <c r="AD165" s="49"/>
      <c r="AE165" s="49"/>
    </row>
    <row r="166" spans="2:31" x14ac:dyDescent="0.25">
      <c r="B166" s="49"/>
      <c r="C166" s="49"/>
      <c r="D166" s="49"/>
      <c r="E166" s="49"/>
      <c r="F166" s="49"/>
      <c r="G166" s="49"/>
      <c r="H166" s="49"/>
      <c r="I166" s="49"/>
      <c r="J166" s="49"/>
      <c r="K166" s="49"/>
      <c r="L166" s="49"/>
      <c r="M166" s="51"/>
      <c r="N166" s="51"/>
      <c r="O166" s="51"/>
      <c r="P166" s="51"/>
      <c r="Q166" s="51"/>
      <c r="R166" s="51"/>
      <c r="S166" s="51"/>
      <c r="T166" s="51"/>
      <c r="U166" s="49"/>
      <c r="V166" s="49"/>
      <c r="W166" s="49"/>
      <c r="X166" s="49"/>
      <c r="Y166" s="49"/>
      <c r="Z166" s="49"/>
      <c r="AA166" s="49"/>
      <c r="AB166" s="49"/>
      <c r="AC166" s="49"/>
      <c r="AD166" s="49"/>
      <c r="AE166" s="49"/>
    </row>
    <row r="167" spans="2:31" x14ac:dyDescent="0.25">
      <c r="B167" s="49"/>
      <c r="C167" s="49"/>
      <c r="D167" s="49"/>
      <c r="E167" s="49"/>
      <c r="F167" s="49"/>
      <c r="G167" s="49"/>
      <c r="H167" s="49"/>
      <c r="I167" s="49"/>
      <c r="J167" s="49"/>
      <c r="K167" s="49"/>
      <c r="L167" s="49"/>
      <c r="M167" s="51"/>
      <c r="N167" s="51"/>
      <c r="O167" s="51"/>
      <c r="P167" s="51"/>
      <c r="Q167" s="51"/>
      <c r="R167" s="51"/>
      <c r="S167" s="51"/>
      <c r="T167" s="51"/>
      <c r="U167" s="49"/>
      <c r="V167" s="49"/>
      <c r="W167" s="49"/>
      <c r="X167" s="49"/>
      <c r="Y167" s="49"/>
      <c r="Z167" s="49"/>
      <c r="AA167" s="49"/>
      <c r="AB167" s="49"/>
      <c r="AC167" s="49"/>
      <c r="AD167" s="49"/>
      <c r="AE167" s="49"/>
    </row>
    <row r="168" spans="2:31" x14ac:dyDescent="0.25">
      <c r="B168" s="49"/>
      <c r="C168" s="49"/>
      <c r="D168" s="49"/>
      <c r="E168" s="49"/>
      <c r="F168" s="49"/>
      <c r="G168" s="49"/>
      <c r="H168" s="49"/>
      <c r="I168" s="49"/>
      <c r="J168" s="49"/>
      <c r="K168" s="49"/>
      <c r="L168" s="49"/>
      <c r="M168" s="51"/>
      <c r="N168" s="51"/>
      <c r="O168" s="51"/>
      <c r="P168" s="51"/>
      <c r="Q168" s="51"/>
      <c r="R168" s="51"/>
      <c r="S168" s="51"/>
      <c r="T168" s="51"/>
      <c r="U168" s="49"/>
      <c r="V168" s="49"/>
      <c r="W168" s="49"/>
      <c r="X168" s="49"/>
      <c r="Y168" s="49"/>
      <c r="Z168" s="49"/>
      <c r="AA168" s="49"/>
      <c r="AB168" s="49"/>
      <c r="AC168" s="49"/>
      <c r="AD168" s="49"/>
      <c r="AE168" s="49"/>
    </row>
    <row r="169" spans="2:31" x14ac:dyDescent="0.25">
      <c r="B169" s="49"/>
      <c r="C169" s="49"/>
      <c r="D169" s="49"/>
      <c r="E169" s="49"/>
      <c r="F169" s="49"/>
      <c r="G169" s="49"/>
      <c r="H169" s="49"/>
      <c r="I169" s="49"/>
      <c r="J169" s="49"/>
      <c r="K169" s="49"/>
      <c r="L169" s="49"/>
      <c r="M169" s="51"/>
      <c r="N169" s="51"/>
      <c r="O169" s="51"/>
      <c r="P169" s="51"/>
      <c r="Q169" s="51"/>
      <c r="R169" s="51"/>
      <c r="S169" s="51"/>
      <c r="T169" s="51"/>
      <c r="U169" s="49"/>
      <c r="V169" s="49"/>
      <c r="W169" s="49"/>
      <c r="X169" s="49"/>
      <c r="Y169" s="49"/>
      <c r="Z169" s="49"/>
      <c r="AA169" s="49"/>
      <c r="AB169" s="49"/>
      <c r="AC169" s="49"/>
      <c r="AD169" s="49"/>
      <c r="AE169" s="49"/>
    </row>
    <row r="170" spans="2:31" x14ac:dyDescent="0.25">
      <c r="B170" s="49"/>
      <c r="C170" s="49"/>
      <c r="D170" s="49"/>
      <c r="E170" s="49"/>
      <c r="F170" s="49"/>
      <c r="G170" s="49"/>
      <c r="H170" s="49"/>
      <c r="I170" s="49"/>
      <c r="J170" s="49"/>
      <c r="K170" s="49"/>
      <c r="L170" s="49"/>
      <c r="M170" s="51"/>
      <c r="N170" s="51"/>
      <c r="O170" s="51"/>
      <c r="P170" s="51"/>
      <c r="Q170" s="51"/>
      <c r="R170" s="51"/>
      <c r="S170" s="51"/>
      <c r="T170" s="51"/>
      <c r="U170" s="49"/>
      <c r="V170" s="49"/>
      <c r="W170" s="49"/>
      <c r="X170" s="49"/>
      <c r="Y170" s="49"/>
      <c r="Z170" s="49"/>
      <c r="AA170" s="49"/>
      <c r="AB170" s="49"/>
      <c r="AC170" s="49"/>
      <c r="AD170" s="49"/>
      <c r="AE170" s="49"/>
    </row>
    <row r="171" spans="2:31" x14ac:dyDescent="0.25">
      <c r="B171" s="49"/>
      <c r="C171" s="49"/>
      <c r="D171" s="49"/>
      <c r="E171" s="49"/>
      <c r="F171" s="49"/>
      <c r="G171" s="49"/>
      <c r="H171" s="49"/>
      <c r="I171" s="49"/>
      <c r="J171" s="49"/>
      <c r="K171" s="49"/>
      <c r="L171" s="49"/>
      <c r="M171" s="51"/>
      <c r="N171" s="51"/>
      <c r="O171" s="51"/>
      <c r="P171" s="51"/>
      <c r="Q171" s="51"/>
      <c r="R171" s="51"/>
      <c r="S171" s="51"/>
      <c r="T171" s="51"/>
      <c r="U171" s="49"/>
      <c r="V171" s="49"/>
      <c r="W171" s="49"/>
      <c r="X171" s="49"/>
      <c r="Y171" s="49"/>
      <c r="Z171" s="49"/>
      <c r="AA171" s="49"/>
      <c r="AB171" s="49"/>
      <c r="AC171" s="49"/>
      <c r="AD171" s="49"/>
      <c r="AE171" s="49"/>
    </row>
    <row r="172" spans="2:31" x14ac:dyDescent="0.25">
      <c r="B172" s="49"/>
      <c r="C172" s="49"/>
      <c r="D172" s="49"/>
      <c r="E172" s="49"/>
      <c r="F172" s="49"/>
      <c r="G172" s="49"/>
      <c r="H172" s="49"/>
      <c r="I172" s="49"/>
      <c r="J172" s="49"/>
      <c r="K172" s="49"/>
      <c r="L172" s="49"/>
      <c r="M172" s="51"/>
      <c r="N172" s="51"/>
      <c r="O172" s="51"/>
      <c r="P172" s="51"/>
      <c r="Q172" s="51"/>
      <c r="R172" s="51"/>
      <c r="S172" s="51"/>
      <c r="T172" s="51"/>
      <c r="U172" s="49"/>
      <c r="V172" s="49"/>
      <c r="W172" s="49"/>
      <c r="X172" s="49"/>
      <c r="Y172" s="49"/>
      <c r="Z172" s="49"/>
      <c r="AA172" s="49"/>
      <c r="AB172" s="49"/>
      <c r="AC172" s="49"/>
      <c r="AD172" s="49"/>
      <c r="AE172" s="49"/>
    </row>
    <row r="173" spans="2:31" x14ac:dyDescent="0.25">
      <c r="B173" s="49"/>
      <c r="C173" s="49"/>
      <c r="D173" s="49"/>
      <c r="E173" s="49"/>
      <c r="F173" s="49"/>
      <c r="G173" s="49"/>
      <c r="H173" s="49"/>
      <c r="I173" s="49"/>
      <c r="J173" s="49"/>
      <c r="K173" s="49"/>
      <c r="L173" s="49"/>
      <c r="M173" s="51"/>
      <c r="N173" s="51"/>
      <c r="O173" s="51"/>
      <c r="P173" s="51"/>
      <c r="Q173" s="51"/>
      <c r="R173" s="51"/>
      <c r="S173" s="51"/>
      <c r="T173" s="51"/>
      <c r="U173" s="49"/>
      <c r="V173" s="49"/>
      <c r="W173" s="49"/>
      <c r="X173" s="49"/>
      <c r="Y173" s="49"/>
      <c r="Z173" s="49"/>
      <c r="AA173" s="49"/>
      <c r="AB173" s="49"/>
      <c r="AC173" s="49"/>
      <c r="AD173" s="49"/>
      <c r="AE173" s="49"/>
    </row>
    <row r="174" spans="2:31" x14ac:dyDescent="0.25">
      <c r="B174" s="49"/>
      <c r="C174" s="49"/>
      <c r="D174" s="49"/>
      <c r="E174" s="49"/>
      <c r="F174" s="49"/>
      <c r="G174" s="49"/>
      <c r="H174" s="49"/>
      <c r="I174" s="49"/>
      <c r="J174" s="49"/>
      <c r="K174" s="49"/>
      <c r="L174" s="49"/>
      <c r="M174" s="51"/>
      <c r="N174" s="51"/>
      <c r="O174" s="51"/>
      <c r="P174" s="51"/>
      <c r="Q174" s="51"/>
      <c r="R174" s="51"/>
      <c r="S174" s="51"/>
      <c r="T174" s="51"/>
      <c r="U174" s="49"/>
      <c r="V174" s="49"/>
      <c r="W174" s="49"/>
      <c r="X174" s="49"/>
      <c r="Y174" s="49"/>
      <c r="Z174" s="49"/>
      <c r="AA174" s="49"/>
      <c r="AB174" s="49"/>
      <c r="AC174" s="49"/>
      <c r="AD174" s="49"/>
      <c r="AE174" s="49"/>
    </row>
    <row r="175" spans="2:31" x14ac:dyDescent="0.25">
      <c r="B175" s="49"/>
      <c r="C175" s="49"/>
      <c r="D175" s="49"/>
      <c r="E175" s="49"/>
      <c r="F175" s="49"/>
      <c r="G175" s="49"/>
      <c r="H175" s="49"/>
      <c r="I175" s="49"/>
      <c r="J175" s="49"/>
      <c r="K175" s="49"/>
      <c r="L175" s="49"/>
      <c r="M175" s="51"/>
      <c r="N175" s="51"/>
      <c r="O175" s="51"/>
      <c r="P175" s="51"/>
      <c r="Q175" s="51"/>
      <c r="R175" s="51"/>
      <c r="S175" s="51"/>
      <c r="T175" s="51"/>
      <c r="U175" s="49"/>
      <c r="V175" s="49"/>
      <c r="W175" s="49"/>
      <c r="X175" s="49"/>
      <c r="Y175" s="49"/>
      <c r="Z175" s="49"/>
      <c r="AA175" s="49"/>
      <c r="AB175" s="49"/>
      <c r="AC175" s="49"/>
      <c r="AD175" s="49"/>
      <c r="AE175" s="49"/>
    </row>
    <row r="176" spans="2:31" x14ac:dyDescent="0.25">
      <c r="B176" s="49"/>
      <c r="C176" s="49"/>
      <c r="D176" s="49"/>
      <c r="E176" s="49"/>
      <c r="F176" s="49"/>
      <c r="G176" s="49"/>
      <c r="H176" s="49"/>
      <c r="I176" s="49"/>
      <c r="J176" s="49"/>
      <c r="K176" s="49"/>
      <c r="L176" s="49"/>
      <c r="M176" s="51"/>
      <c r="N176" s="51"/>
      <c r="O176" s="51"/>
      <c r="P176" s="51"/>
      <c r="Q176" s="51"/>
      <c r="R176" s="51"/>
      <c r="S176" s="51"/>
      <c r="T176" s="51"/>
      <c r="U176" s="49"/>
      <c r="V176" s="49"/>
      <c r="W176" s="49"/>
      <c r="X176" s="49"/>
      <c r="Y176" s="49"/>
      <c r="Z176" s="49"/>
      <c r="AA176" s="49"/>
      <c r="AB176" s="49"/>
      <c r="AC176" s="49"/>
      <c r="AD176" s="49"/>
      <c r="AE176" s="49"/>
    </row>
    <row r="177" spans="2:31" x14ac:dyDescent="0.25">
      <c r="B177" s="49"/>
      <c r="C177" s="49"/>
      <c r="D177" s="49"/>
      <c r="E177" s="49"/>
      <c r="F177" s="49"/>
      <c r="G177" s="49"/>
      <c r="H177" s="49"/>
      <c r="I177" s="49"/>
      <c r="J177" s="49"/>
      <c r="K177" s="49"/>
      <c r="L177" s="49"/>
      <c r="M177" s="51"/>
      <c r="N177" s="51"/>
      <c r="O177" s="51"/>
      <c r="P177" s="51"/>
      <c r="Q177" s="51"/>
      <c r="R177" s="51"/>
      <c r="S177" s="51"/>
      <c r="T177" s="51"/>
      <c r="U177" s="49"/>
      <c r="V177" s="49"/>
      <c r="W177" s="49"/>
      <c r="X177" s="49"/>
      <c r="Y177" s="49"/>
      <c r="Z177" s="49"/>
      <c r="AA177" s="49"/>
      <c r="AB177" s="49"/>
      <c r="AC177" s="49"/>
      <c r="AD177" s="49"/>
      <c r="AE177" s="49"/>
    </row>
    <row r="178" spans="2:31" x14ac:dyDescent="0.25">
      <c r="B178" s="49"/>
      <c r="C178" s="49"/>
      <c r="D178" s="49"/>
      <c r="E178" s="49"/>
      <c r="F178" s="49"/>
      <c r="G178" s="49"/>
      <c r="H178" s="49"/>
      <c r="I178" s="49"/>
      <c r="J178" s="49"/>
      <c r="K178" s="49"/>
      <c r="L178" s="49"/>
      <c r="M178" s="51"/>
      <c r="N178" s="51"/>
      <c r="O178" s="51"/>
      <c r="P178" s="51"/>
      <c r="Q178" s="51"/>
      <c r="R178" s="51"/>
      <c r="S178" s="51"/>
      <c r="T178" s="51"/>
      <c r="U178" s="49"/>
      <c r="V178" s="49"/>
      <c r="W178" s="49"/>
      <c r="X178" s="49"/>
      <c r="Y178" s="49"/>
      <c r="Z178" s="49"/>
      <c r="AA178" s="49"/>
      <c r="AB178" s="49"/>
      <c r="AC178" s="49"/>
      <c r="AD178" s="49"/>
      <c r="AE178" s="49"/>
    </row>
    <row r="179" spans="2:31" x14ac:dyDescent="0.25">
      <c r="B179" s="49"/>
      <c r="C179" s="49"/>
      <c r="D179" s="49"/>
      <c r="E179" s="49"/>
      <c r="F179" s="49"/>
      <c r="G179" s="49"/>
      <c r="H179" s="49"/>
      <c r="I179" s="49"/>
      <c r="J179" s="49"/>
      <c r="K179" s="49"/>
      <c r="L179" s="49"/>
      <c r="M179" s="51"/>
      <c r="N179" s="51"/>
      <c r="O179" s="51"/>
      <c r="P179" s="51"/>
      <c r="Q179" s="51"/>
      <c r="R179" s="51"/>
      <c r="S179" s="51"/>
      <c r="T179" s="51"/>
      <c r="U179" s="49"/>
      <c r="V179" s="49"/>
      <c r="W179" s="49"/>
      <c r="X179" s="49"/>
      <c r="Y179" s="49"/>
      <c r="Z179" s="49"/>
      <c r="AA179" s="49"/>
      <c r="AB179" s="49"/>
      <c r="AC179" s="49"/>
      <c r="AD179" s="49"/>
      <c r="AE179" s="49"/>
    </row>
    <row r="180" spans="2:31" x14ac:dyDescent="0.25">
      <c r="B180" s="49"/>
      <c r="C180" s="49"/>
      <c r="D180" s="49"/>
      <c r="E180" s="49"/>
      <c r="F180" s="49"/>
      <c r="G180" s="49"/>
      <c r="H180" s="49"/>
      <c r="I180" s="49"/>
      <c r="J180" s="49"/>
      <c r="K180" s="49"/>
      <c r="L180" s="49"/>
      <c r="M180" s="51"/>
      <c r="N180" s="51"/>
      <c r="O180" s="51"/>
      <c r="P180" s="51"/>
      <c r="Q180" s="51"/>
      <c r="R180" s="51"/>
      <c r="S180" s="51"/>
      <c r="T180" s="51"/>
      <c r="U180" s="49"/>
      <c r="V180" s="49"/>
      <c r="W180" s="49"/>
      <c r="X180" s="49"/>
      <c r="Y180" s="49"/>
      <c r="Z180" s="49"/>
      <c r="AA180" s="49"/>
      <c r="AB180" s="49"/>
      <c r="AC180" s="49"/>
      <c r="AD180" s="49"/>
      <c r="AE180" s="49"/>
    </row>
    <row r="181" spans="2:31" x14ac:dyDescent="0.25">
      <c r="B181" s="49"/>
      <c r="C181" s="49"/>
      <c r="D181" s="49"/>
      <c r="E181" s="49"/>
      <c r="F181" s="49"/>
      <c r="G181" s="49"/>
      <c r="H181" s="49"/>
      <c r="I181" s="49"/>
      <c r="J181" s="49"/>
      <c r="K181" s="49"/>
      <c r="L181" s="49"/>
      <c r="M181" s="51"/>
      <c r="N181" s="51"/>
      <c r="O181" s="51"/>
      <c r="P181" s="51"/>
      <c r="Q181" s="51"/>
      <c r="R181" s="51"/>
      <c r="S181" s="51"/>
      <c r="T181" s="51"/>
      <c r="U181" s="49"/>
      <c r="V181" s="49"/>
      <c r="W181" s="49"/>
      <c r="X181" s="49"/>
      <c r="Y181" s="49"/>
      <c r="Z181" s="49"/>
      <c r="AA181" s="49"/>
      <c r="AB181" s="49"/>
      <c r="AC181" s="49"/>
      <c r="AD181" s="49"/>
      <c r="AE181" s="49"/>
    </row>
    <row r="182" spans="2:31" x14ac:dyDescent="0.25">
      <c r="B182" s="49"/>
      <c r="C182" s="49"/>
      <c r="D182" s="49"/>
      <c r="E182" s="49"/>
      <c r="F182" s="49"/>
      <c r="G182" s="49"/>
      <c r="H182" s="49"/>
      <c r="I182" s="49"/>
      <c r="J182" s="49"/>
      <c r="K182" s="49"/>
      <c r="L182" s="49"/>
      <c r="M182" s="51"/>
      <c r="N182" s="51"/>
      <c r="O182" s="51"/>
      <c r="P182" s="51"/>
      <c r="Q182" s="51"/>
      <c r="R182" s="51"/>
      <c r="S182" s="51"/>
      <c r="T182" s="51"/>
      <c r="U182" s="49"/>
      <c r="V182" s="49"/>
      <c r="W182" s="49"/>
      <c r="X182" s="49"/>
      <c r="Y182" s="49"/>
      <c r="Z182" s="49"/>
      <c r="AA182" s="49"/>
      <c r="AB182" s="49"/>
      <c r="AC182" s="49"/>
      <c r="AD182" s="49"/>
      <c r="AE182" s="49"/>
    </row>
    <row r="183" spans="2:31" x14ac:dyDescent="0.25">
      <c r="B183" s="49"/>
      <c r="C183" s="49"/>
      <c r="D183" s="49"/>
      <c r="E183" s="49"/>
      <c r="F183" s="49"/>
      <c r="G183" s="49"/>
      <c r="H183" s="49"/>
      <c r="I183" s="49"/>
      <c r="J183" s="49"/>
      <c r="K183" s="49"/>
      <c r="L183" s="49"/>
      <c r="M183" s="51"/>
      <c r="N183" s="51"/>
      <c r="O183" s="51"/>
      <c r="P183" s="51"/>
      <c r="Q183" s="51"/>
      <c r="R183" s="51"/>
      <c r="S183" s="51"/>
      <c r="T183" s="51"/>
      <c r="U183" s="49"/>
      <c r="V183" s="49"/>
      <c r="W183" s="49"/>
      <c r="X183" s="49"/>
      <c r="Y183" s="49"/>
      <c r="Z183" s="49"/>
      <c r="AA183" s="49"/>
      <c r="AB183" s="49"/>
      <c r="AC183" s="49"/>
      <c r="AD183" s="49"/>
      <c r="AE183" s="49"/>
    </row>
    <row r="184" spans="2:31" x14ac:dyDescent="0.25">
      <c r="B184" s="49"/>
      <c r="C184" s="49"/>
      <c r="D184" s="49"/>
      <c r="E184" s="49"/>
      <c r="F184" s="49"/>
      <c r="G184" s="49"/>
      <c r="H184" s="49"/>
      <c r="I184" s="49"/>
      <c r="J184" s="49"/>
      <c r="K184" s="49"/>
      <c r="L184" s="49"/>
      <c r="M184" s="51"/>
      <c r="N184" s="51"/>
      <c r="O184" s="51"/>
      <c r="P184" s="51"/>
      <c r="Q184" s="51"/>
      <c r="R184" s="51"/>
      <c r="S184" s="51"/>
      <c r="T184" s="51"/>
      <c r="U184" s="49"/>
      <c r="V184" s="49"/>
      <c r="W184" s="49"/>
      <c r="X184" s="49"/>
      <c r="Y184" s="49"/>
      <c r="Z184" s="49"/>
      <c r="AA184" s="49"/>
      <c r="AB184" s="49"/>
      <c r="AC184" s="49"/>
      <c r="AD184" s="49"/>
      <c r="AE184" s="49"/>
    </row>
    <row r="185" spans="2:31" x14ac:dyDescent="0.25">
      <c r="B185" s="49"/>
      <c r="C185" s="49"/>
      <c r="D185" s="49"/>
      <c r="E185" s="49"/>
      <c r="F185" s="49"/>
      <c r="G185" s="49"/>
      <c r="H185" s="49"/>
      <c r="I185" s="49"/>
      <c r="J185" s="49"/>
      <c r="K185" s="49"/>
      <c r="L185" s="49"/>
      <c r="M185" s="51"/>
      <c r="N185" s="51"/>
      <c r="O185" s="51"/>
      <c r="P185" s="51"/>
      <c r="Q185" s="51"/>
      <c r="R185" s="51"/>
      <c r="S185" s="51"/>
      <c r="T185" s="51"/>
      <c r="U185" s="49"/>
      <c r="V185" s="49"/>
      <c r="W185" s="49"/>
      <c r="X185" s="49"/>
      <c r="Y185" s="49"/>
      <c r="Z185" s="49"/>
      <c r="AA185" s="49"/>
      <c r="AB185" s="49"/>
      <c r="AC185" s="49"/>
      <c r="AD185" s="49"/>
      <c r="AE185" s="49"/>
    </row>
    <row r="186" spans="2:31" x14ac:dyDescent="0.25">
      <c r="B186" s="49"/>
      <c r="C186" s="49"/>
      <c r="D186" s="49"/>
      <c r="E186" s="49"/>
      <c r="F186" s="49"/>
      <c r="G186" s="49"/>
      <c r="H186" s="49"/>
      <c r="I186" s="49"/>
      <c r="J186" s="49"/>
      <c r="K186" s="49"/>
      <c r="L186" s="49"/>
      <c r="M186" s="51"/>
      <c r="N186" s="51"/>
      <c r="O186" s="51"/>
      <c r="P186" s="51"/>
      <c r="Q186" s="51"/>
      <c r="R186" s="51"/>
      <c r="S186" s="51"/>
      <c r="T186" s="51"/>
      <c r="U186" s="49"/>
      <c r="V186" s="49"/>
      <c r="W186" s="49"/>
      <c r="X186" s="49"/>
      <c r="Y186" s="49"/>
      <c r="Z186" s="49"/>
      <c r="AA186" s="49"/>
      <c r="AB186" s="49"/>
      <c r="AC186" s="49"/>
      <c r="AD186" s="49"/>
      <c r="AE186" s="49"/>
    </row>
    <row r="187" spans="2:31" x14ac:dyDescent="0.25">
      <c r="B187" s="49"/>
      <c r="C187" s="49"/>
      <c r="D187" s="49"/>
      <c r="E187" s="49"/>
      <c r="F187" s="49"/>
      <c r="G187" s="49"/>
      <c r="H187" s="49"/>
      <c r="I187" s="49"/>
      <c r="J187" s="49"/>
      <c r="K187" s="49"/>
      <c r="L187" s="49"/>
      <c r="M187" s="51"/>
      <c r="N187" s="51"/>
      <c r="O187" s="51"/>
      <c r="P187" s="51"/>
      <c r="Q187" s="51"/>
      <c r="R187" s="51"/>
      <c r="S187" s="51"/>
      <c r="T187" s="51"/>
      <c r="U187" s="49"/>
      <c r="V187" s="49"/>
      <c r="W187" s="49"/>
      <c r="X187" s="49"/>
      <c r="Y187" s="49"/>
      <c r="Z187" s="49"/>
      <c r="AA187" s="49"/>
      <c r="AB187" s="49"/>
      <c r="AC187" s="49"/>
      <c r="AD187" s="49"/>
      <c r="AE187" s="49"/>
    </row>
    <row r="188" spans="2:31" x14ac:dyDescent="0.25">
      <c r="B188" s="49"/>
      <c r="C188" s="49"/>
      <c r="D188" s="49"/>
      <c r="E188" s="49"/>
      <c r="F188" s="49"/>
      <c r="G188" s="49"/>
      <c r="H188" s="49"/>
      <c r="I188" s="49"/>
      <c r="J188" s="49"/>
      <c r="K188" s="49"/>
      <c r="L188" s="49"/>
      <c r="M188" s="51"/>
      <c r="N188" s="51"/>
      <c r="O188" s="51"/>
      <c r="P188" s="51"/>
      <c r="Q188" s="51"/>
      <c r="R188" s="51"/>
      <c r="S188" s="51"/>
      <c r="T188" s="51"/>
      <c r="U188" s="49"/>
      <c r="V188" s="49"/>
      <c r="W188" s="49"/>
      <c r="X188" s="49"/>
      <c r="Y188" s="49"/>
      <c r="Z188" s="49"/>
      <c r="AA188" s="49"/>
      <c r="AB188" s="49"/>
      <c r="AC188" s="49"/>
      <c r="AD188" s="49"/>
      <c r="AE188" s="49"/>
    </row>
    <row r="189" spans="2:31" x14ac:dyDescent="0.25">
      <c r="B189" s="49"/>
      <c r="C189" s="49"/>
      <c r="D189" s="49"/>
      <c r="E189" s="49"/>
      <c r="F189" s="49"/>
      <c r="G189" s="49"/>
      <c r="H189" s="49"/>
      <c r="I189" s="49"/>
      <c r="J189" s="49"/>
      <c r="K189" s="49"/>
      <c r="L189" s="49"/>
      <c r="M189" s="51"/>
      <c r="N189" s="51"/>
      <c r="O189" s="51"/>
      <c r="P189" s="51"/>
      <c r="Q189" s="51"/>
      <c r="R189" s="51"/>
      <c r="S189" s="51"/>
      <c r="T189" s="51"/>
      <c r="U189" s="49"/>
      <c r="V189" s="49"/>
      <c r="W189" s="49"/>
      <c r="X189" s="49"/>
      <c r="Y189" s="49"/>
      <c r="Z189" s="49"/>
      <c r="AA189" s="49"/>
      <c r="AB189" s="49"/>
      <c r="AC189" s="49"/>
      <c r="AD189" s="49"/>
      <c r="AE189" s="49"/>
    </row>
    <row r="190" spans="2:31" x14ac:dyDescent="0.25">
      <c r="B190" s="49"/>
      <c r="C190" s="49"/>
      <c r="D190" s="49"/>
      <c r="E190" s="49"/>
      <c r="F190" s="49"/>
      <c r="G190" s="49"/>
      <c r="H190" s="49"/>
      <c r="I190" s="49"/>
      <c r="J190" s="49"/>
      <c r="K190" s="49"/>
      <c r="L190" s="49"/>
      <c r="M190" s="51"/>
      <c r="N190" s="51"/>
      <c r="O190" s="51"/>
      <c r="P190" s="51"/>
      <c r="Q190" s="51"/>
      <c r="R190" s="51"/>
      <c r="S190" s="51"/>
      <c r="T190" s="51"/>
      <c r="U190" s="49"/>
      <c r="V190" s="49"/>
      <c r="W190" s="49"/>
      <c r="X190" s="49"/>
      <c r="Y190" s="49"/>
      <c r="Z190" s="49"/>
      <c r="AA190" s="49"/>
      <c r="AB190" s="49"/>
      <c r="AC190" s="49"/>
      <c r="AD190" s="49"/>
      <c r="AE190" s="49"/>
    </row>
    <row r="191" spans="2:31" x14ac:dyDescent="0.25">
      <c r="M191" s="9"/>
      <c r="N191" s="9"/>
      <c r="O191" s="9"/>
      <c r="P191" s="9"/>
      <c r="Q191" s="9"/>
      <c r="R191" s="9"/>
      <c r="S191" s="9"/>
      <c r="T191" s="9"/>
    </row>
    <row r="192" spans="2:31" x14ac:dyDescent="0.25">
      <c r="M192" s="9"/>
      <c r="N192" s="9"/>
      <c r="O192" s="9"/>
      <c r="P192" s="9"/>
      <c r="Q192" s="9"/>
      <c r="R192" s="9"/>
      <c r="S192" s="9"/>
      <c r="T192" s="9"/>
    </row>
    <row r="193" spans="13:20" x14ac:dyDescent="0.25">
      <c r="M193" s="9"/>
      <c r="N193" s="9"/>
      <c r="O193" s="9"/>
      <c r="P193" s="9"/>
      <c r="Q193" s="9"/>
      <c r="R193" s="9"/>
      <c r="S193" s="9"/>
      <c r="T193" s="9"/>
    </row>
    <row r="194" spans="13:20" x14ac:dyDescent="0.25">
      <c r="M194" s="9"/>
      <c r="N194" s="9"/>
      <c r="O194" s="9"/>
      <c r="P194" s="9"/>
      <c r="Q194" s="9"/>
      <c r="R194" s="9"/>
      <c r="S194" s="9"/>
      <c r="T194" s="9"/>
    </row>
    <row r="195" spans="13:20" x14ac:dyDescent="0.25">
      <c r="M195" s="9"/>
      <c r="N195" s="9"/>
      <c r="O195" s="9"/>
      <c r="P195" s="9"/>
      <c r="Q195" s="9"/>
      <c r="R195" s="9"/>
      <c r="S195" s="9"/>
      <c r="T195" s="9"/>
    </row>
    <row r="196" spans="13:20" x14ac:dyDescent="0.25">
      <c r="M196" s="9"/>
      <c r="N196" s="9"/>
      <c r="O196" s="9"/>
      <c r="P196" s="9"/>
      <c r="Q196" s="9"/>
      <c r="R196" s="9"/>
      <c r="S196" s="9"/>
      <c r="T196" s="9"/>
    </row>
    <row r="197" spans="13:20" x14ac:dyDescent="0.25">
      <c r="M197" s="9"/>
      <c r="N197" s="9"/>
      <c r="O197" s="9"/>
      <c r="P197" s="9"/>
      <c r="Q197" s="9"/>
      <c r="R197" s="9"/>
      <c r="S197" s="9"/>
      <c r="T197" s="9"/>
    </row>
    <row r="198" spans="13:20" x14ac:dyDescent="0.25">
      <c r="M198" s="9"/>
      <c r="N198" s="9"/>
      <c r="O198" s="9"/>
      <c r="P198" s="9"/>
      <c r="Q198" s="9"/>
      <c r="R198" s="9"/>
      <c r="S198" s="9"/>
      <c r="T198" s="9"/>
    </row>
    <row r="199" spans="13:20" x14ac:dyDescent="0.25">
      <c r="M199" s="9"/>
      <c r="N199" s="9"/>
      <c r="O199" s="9"/>
      <c r="P199" s="9"/>
      <c r="Q199" s="9"/>
      <c r="R199" s="9"/>
      <c r="S199" s="9"/>
      <c r="T199" s="9"/>
    </row>
    <row r="200" spans="13:20" x14ac:dyDescent="0.25">
      <c r="M200" s="9"/>
      <c r="N200" s="9"/>
      <c r="O200" s="9"/>
      <c r="P200" s="9"/>
      <c r="Q200" s="9"/>
      <c r="R200" s="9"/>
      <c r="S200" s="9"/>
      <c r="T200" s="9"/>
    </row>
    <row r="201" spans="13:20" x14ac:dyDescent="0.25">
      <c r="M201" s="9"/>
      <c r="N201" s="9"/>
      <c r="O201" s="9"/>
      <c r="P201" s="9"/>
      <c r="Q201" s="9"/>
      <c r="R201" s="9"/>
      <c r="S201" s="9"/>
      <c r="T201" s="9"/>
    </row>
    <row r="202" spans="13:20" x14ac:dyDescent="0.25">
      <c r="M202" s="9"/>
      <c r="N202" s="9"/>
      <c r="O202" s="9"/>
      <c r="P202" s="9"/>
      <c r="Q202" s="9"/>
      <c r="R202" s="9"/>
      <c r="S202" s="9"/>
      <c r="T202" s="9"/>
    </row>
    <row r="203" spans="13:20" x14ac:dyDescent="0.25">
      <c r="M203" s="9"/>
      <c r="N203" s="9"/>
      <c r="O203" s="9"/>
      <c r="P203" s="9"/>
      <c r="Q203" s="9"/>
      <c r="R203" s="9"/>
      <c r="S203" s="9"/>
      <c r="T203" s="9"/>
    </row>
    <row r="204" spans="13:20" x14ac:dyDescent="0.25">
      <c r="M204" s="9"/>
      <c r="N204" s="9"/>
      <c r="O204" s="9"/>
      <c r="P204" s="9"/>
      <c r="Q204" s="9"/>
      <c r="R204" s="9"/>
      <c r="S204" s="9"/>
      <c r="T204" s="9"/>
    </row>
    <row r="205" spans="13:20" x14ac:dyDescent="0.25">
      <c r="M205" s="9"/>
      <c r="N205" s="9"/>
      <c r="O205" s="9"/>
      <c r="P205" s="9"/>
      <c r="Q205" s="9"/>
      <c r="R205" s="9"/>
      <c r="S205" s="9"/>
      <c r="T205" s="9"/>
    </row>
    <row r="206" spans="13:20" x14ac:dyDescent="0.25">
      <c r="M206" s="9"/>
      <c r="N206" s="9"/>
      <c r="O206" s="9"/>
      <c r="P206" s="9"/>
      <c r="Q206" s="9"/>
      <c r="R206" s="9"/>
      <c r="S206" s="9"/>
      <c r="T206" s="9"/>
    </row>
    <row r="207" spans="13:20" x14ac:dyDescent="0.25">
      <c r="M207" s="9"/>
      <c r="N207" s="9"/>
      <c r="O207" s="9"/>
      <c r="P207" s="9"/>
      <c r="Q207" s="9"/>
      <c r="R207" s="9"/>
      <c r="S207" s="9"/>
      <c r="T207" s="9"/>
    </row>
    <row r="208" spans="13:20" x14ac:dyDescent="0.25">
      <c r="M208" s="9"/>
      <c r="N208" s="9"/>
      <c r="O208" s="9"/>
      <c r="P208" s="9"/>
      <c r="Q208" s="9"/>
      <c r="R208" s="9"/>
      <c r="S208" s="9"/>
      <c r="T208" s="9"/>
    </row>
    <row r="209" spans="13:20" x14ac:dyDescent="0.25">
      <c r="M209" s="9"/>
      <c r="N209" s="9"/>
      <c r="O209" s="9"/>
      <c r="P209" s="9"/>
      <c r="Q209" s="9"/>
      <c r="R209" s="9"/>
      <c r="S209" s="9"/>
      <c r="T209" s="9"/>
    </row>
    <row r="210" spans="13:20" x14ac:dyDescent="0.25">
      <c r="M210" s="9"/>
      <c r="N210" s="9"/>
      <c r="O210" s="9"/>
      <c r="P210" s="9"/>
      <c r="Q210" s="9"/>
      <c r="R210" s="9"/>
      <c r="S210" s="9"/>
      <c r="T210" s="9"/>
    </row>
    <row r="211" spans="13:20" x14ac:dyDescent="0.25">
      <c r="M211" s="9"/>
      <c r="N211" s="9"/>
      <c r="O211" s="9"/>
      <c r="P211" s="9"/>
      <c r="Q211" s="9"/>
      <c r="R211" s="9"/>
      <c r="S211" s="9"/>
      <c r="T211" s="9"/>
    </row>
    <row r="212" spans="13:20" x14ac:dyDescent="0.25">
      <c r="M212" s="9"/>
      <c r="N212" s="9"/>
      <c r="O212" s="9"/>
      <c r="P212" s="9"/>
      <c r="Q212" s="9"/>
      <c r="R212" s="9"/>
      <c r="S212" s="9"/>
      <c r="T212" s="9"/>
    </row>
    <row r="213" spans="13:20" x14ac:dyDescent="0.25">
      <c r="M213" s="9"/>
      <c r="N213" s="9"/>
      <c r="O213" s="9"/>
      <c r="P213" s="9"/>
      <c r="Q213" s="9"/>
      <c r="R213" s="9"/>
      <c r="S213" s="9"/>
      <c r="T213" s="9"/>
    </row>
    <row r="214" spans="13:20" x14ac:dyDescent="0.25">
      <c r="M214" s="9"/>
      <c r="N214" s="9"/>
      <c r="O214" s="9"/>
      <c r="P214" s="9"/>
      <c r="Q214" s="9"/>
      <c r="R214" s="9"/>
      <c r="S214" s="9"/>
      <c r="T214" s="9"/>
    </row>
    <row r="215" spans="13:20" x14ac:dyDescent="0.25">
      <c r="M215" s="9"/>
      <c r="N215" s="9"/>
      <c r="O215" s="9"/>
      <c r="P215" s="9"/>
      <c r="Q215" s="9"/>
      <c r="R215" s="9"/>
      <c r="S215" s="9"/>
      <c r="T215" s="9"/>
    </row>
    <row r="216" spans="13:20" x14ac:dyDescent="0.25">
      <c r="M216" s="9"/>
      <c r="N216" s="9"/>
      <c r="O216" s="9"/>
      <c r="P216" s="9"/>
      <c r="Q216" s="9"/>
      <c r="R216" s="9"/>
      <c r="S216" s="9"/>
      <c r="T216" s="9"/>
    </row>
    <row r="217" spans="13:20" x14ac:dyDescent="0.25">
      <c r="M217" s="9"/>
      <c r="N217" s="9"/>
      <c r="O217" s="9"/>
      <c r="P217" s="9"/>
      <c r="Q217" s="9"/>
      <c r="R217" s="9"/>
      <c r="S217" s="9"/>
      <c r="T217" s="9"/>
    </row>
    <row r="218" spans="13:20" x14ac:dyDescent="0.25">
      <c r="M218" s="9"/>
      <c r="N218" s="9"/>
      <c r="O218" s="9"/>
      <c r="P218" s="9"/>
      <c r="Q218" s="9"/>
      <c r="R218" s="9"/>
      <c r="S218" s="9"/>
      <c r="T218" s="9"/>
    </row>
    <row r="219" spans="13:20" x14ac:dyDescent="0.25">
      <c r="M219" s="9"/>
      <c r="N219" s="9"/>
      <c r="O219" s="9"/>
      <c r="P219" s="9"/>
      <c r="Q219" s="9"/>
      <c r="R219" s="9"/>
      <c r="S219" s="9"/>
      <c r="T219" s="9"/>
    </row>
    <row r="220" spans="13:20" x14ac:dyDescent="0.25">
      <c r="M220" s="9"/>
      <c r="N220" s="9"/>
      <c r="O220" s="9"/>
      <c r="P220" s="9"/>
      <c r="Q220" s="9"/>
      <c r="R220" s="9"/>
      <c r="S220" s="9"/>
      <c r="T220" s="9"/>
    </row>
    <row r="221" spans="13:20" x14ac:dyDescent="0.25">
      <c r="M221" s="9"/>
      <c r="N221" s="9"/>
      <c r="O221" s="9"/>
      <c r="P221" s="9"/>
      <c r="Q221" s="9"/>
      <c r="R221" s="9"/>
      <c r="S221" s="9"/>
      <c r="T221" s="9"/>
    </row>
    <row r="222" spans="13:20" x14ac:dyDescent="0.25">
      <c r="M222" s="9"/>
      <c r="N222" s="9"/>
      <c r="O222" s="9"/>
      <c r="P222" s="9"/>
      <c r="Q222" s="9"/>
      <c r="R222" s="9"/>
      <c r="S222" s="9"/>
      <c r="T222" s="9"/>
    </row>
    <row r="223" spans="13:20" x14ac:dyDescent="0.25">
      <c r="M223" s="9"/>
      <c r="N223" s="9"/>
      <c r="O223" s="9"/>
      <c r="P223" s="9"/>
      <c r="Q223" s="9"/>
      <c r="R223" s="9"/>
      <c r="S223" s="9"/>
      <c r="T223" s="9"/>
    </row>
    <row r="224" spans="13:20" x14ac:dyDescent="0.25">
      <c r="M224" s="9"/>
      <c r="N224" s="9"/>
      <c r="O224" s="9"/>
      <c r="P224" s="9"/>
      <c r="Q224" s="9"/>
      <c r="R224" s="9"/>
      <c r="S224" s="9"/>
      <c r="T224" s="9"/>
    </row>
    <row r="225" spans="13:20" x14ac:dyDescent="0.25">
      <c r="M225" s="9"/>
      <c r="N225" s="9"/>
      <c r="O225" s="9"/>
      <c r="P225" s="9"/>
      <c r="Q225" s="9"/>
      <c r="R225" s="9"/>
      <c r="S225" s="9"/>
      <c r="T225" s="9"/>
    </row>
    <row r="226" spans="13:20" x14ac:dyDescent="0.25">
      <c r="M226" s="9"/>
      <c r="N226" s="9"/>
      <c r="O226" s="9"/>
      <c r="P226" s="9"/>
      <c r="Q226" s="9"/>
      <c r="R226" s="9"/>
      <c r="S226" s="9"/>
      <c r="T226" s="9"/>
    </row>
    <row r="227" spans="13:20" x14ac:dyDescent="0.25">
      <c r="M227" s="9"/>
      <c r="N227" s="9"/>
      <c r="O227" s="9"/>
      <c r="P227" s="9"/>
      <c r="Q227" s="9"/>
      <c r="R227" s="9"/>
      <c r="S227" s="9"/>
      <c r="T227" s="9"/>
    </row>
    <row r="228" spans="13:20" x14ac:dyDescent="0.25">
      <c r="M228" s="9"/>
      <c r="N228" s="9"/>
      <c r="O228" s="9"/>
      <c r="P228" s="9"/>
      <c r="Q228" s="9"/>
      <c r="R228" s="9"/>
      <c r="S228" s="9"/>
      <c r="T228" s="9"/>
    </row>
    <row r="229" spans="13:20" x14ac:dyDescent="0.25">
      <c r="M229" s="9"/>
      <c r="N229" s="9"/>
      <c r="O229" s="9"/>
      <c r="P229" s="9"/>
      <c r="Q229" s="9"/>
      <c r="R229" s="9"/>
      <c r="S229" s="9"/>
      <c r="T229" s="9"/>
    </row>
    <row r="230" spans="13:20" x14ac:dyDescent="0.25">
      <c r="M230" s="9"/>
      <c r="N230" s="9"/>
      <c r="O230" s="9"/>
      <c r="P230" s="9"/>
      <c r="Q230" s="9"/>
      <c r="R230" s="9"/>
      <c r="S230" s="9"/>
      <c r="T230" s="9"/>
    </row>
    <row r="231" spans="13:20" x14ac:dyDescent="0.25">
      <c r="M231" s="9"/>
      <c r="N231" s="9"/>
      <c r="O231" s="9"/>
      <c r="P231" s="9"/>
      <c r="Q231" s="9"/>
      <c r="R231" s="9"/>
      <c r="S231" s="9"/>
      <c r="T231" s="9"/>
    </row>
    <row r="232" spans="13:20" x14ac:dyDescent="0.25">
      <c r="M232" s="9"/>
      <c r="N232" s="9"/>
      <c r="O232" s="9"/>
      <c r="P232" s="9"/>
      <c r="Q232" s="9"/>
      <c r="R232" s="9"/>
      <c r="S232" s="9"/>
      <c r="T232" s="9"/>
    </row>
    <row r="233" spans="13:20" x14ac:dyDescent="0.25">
      <c r="M233" s="9"/>
      <c r="N233" s="9"/>
      <c r="O233" s="9"/>
      <c r="P233" s="9"/>
      <c r="Q233" s="9"/>
      <c r="R233" s="9"/>
      <c r="S233" s="9"/>
      <c r="T233" s="9"/>
    </row>
    <row r="234" spans="13:20" x14ac:dyDescent="0.25">
      <c r="M234" s="9"/>
      <c r="N234" s="9"/>
      <c r="O234" s="9"/>
      <c r="P234" s="9"/>
      <c r="Q234" s="9"/>
      <c r="R234" s="9"/>
      <c r="S234" s="9"/>
      <c r="T234" s="9"/>
    </row>
    <row r="235" spans="13:20" x14ac:dyDescent="0.25">
      <c r="M235" s="9"/>
      <c r="N235" s="9"/>
      <c r="O235" s="9"/>
      <c r="P235" s="9"/>
      <c r="Q235" s="9"/>
      <c r="R235" s="9"/>
      <c r="S235" s="9"/>
      <c r="T235" s="9"/>
    </row>
    <row r="236" spans="13:20" x14ac:dyDescent="0.25">
      <c r="M236" s="9"/>
      <c r="N236" s="9"/>
      <c r="O236" s="9"/>
      <c r="P236" s="9"/>
      <c r="Q236" s="9"/>
      <c r="R236" s="9"/>
      <c r="S236" s="9"/>
      <c r="T236" s="9"/>
    </row>
    <row r="237" spans="13:20" x14ac:dyDescent="0.25">
      <c r="M237" s="9"/>
      <c r="N237" s="9"/>
      <c r="O237" s="9"/>
      <c r="P237" s="9"/>
      <c r="Q237" s="9"/>
      <c r="R237" s="9"/>
      <c r="S237" s="9"/>
      <c r="T237" s="9"/>
    </row>
    <row r="238" spans="13:20" x14ac:dyDescent="0.25">
      <c r="M238" s="9"/>
      <c r="N238" s="9"/>
      <c r="O238" s="9"/>
      <c r="P238" s="9"/>
      <c r="Q238" s="9"/>
      <c r="R238" s="9"/>
      <c r="S238" s="9"/>
      <c r="T238" s="9"/>
    </row>
    <row r="239" spans="13:20" x14ac:dyDescent="0.25">
      <c r="M239" s="9"/>
      <c r="N239" s="9"/>
      <c r="O239" s="9"/>
      <c r="P239" s="9"/>
      <c r="Q239" s="9"/>
      <c r="R239" s="9"/>
      <c r="S239" s="9"/>
      <c r="T239" s="9"/>
    </row>
    <row r="240" spans="13:20" x14ac:dyDescent="0.25">
      <c r="M240" s="9"/>
      <c r="N240" s="9"/>
      <c r="O240" s="9"/>
      <c r="P240" s="9"/>
      <c r="Q240" s="9"/>
      <c r="R240" s="9"/>
      <c r="S240" s="9"/>
      <c r="T240" s="9"/>
    </row>
    <row r="241" spans="13:20" x14ac:dyDescent="0.25">
      <c r="M241" s="9"/>
      <c r="N241" s="9"/>
      <c r="O241" s="9"/>
      <c r="P241" s="9"/>
      <c r="Q241" s="9"/>
      <c r="R241" s="9"/>
      <c r="S241" s="9"/>
      <c r="T241" s="9"/>
    </row>
    <row r="242" spans="13:20" x14ac:dyDescent="0.25">
      <c r="M242" s="9"/>
      <c r="N242" s="9"/>
      <c r="O242" s="9"/>
      <c r="P242" s="9"/>
      <c r="Q242" s="9"/>
      <c r="R242" s="9"/>
      <c r="S242" s="9"/>
      <c r="T242" s="9"/>
    </row>
    <row r="243" spans="13:20" x14ac:dyDescent="0.25">
      <c r="M243" s="9"/>
      <c r="N243" s="9"/>
      <c r="O243" s="9"/>
      <c r="P243" s="9"/>
      <c r="Q243" s="9"/>
      <c r="R243" s="9"/>
      <c r="S243" s="9"/>
      <c r="T243" s="9"/>
    </row>
    <row r="244" spans="13:20" x14ac:dyDescent="0.25">
      <c r="M244" s="9"/>
      <c r="N244" s="9"/>
      <c r="O244" s="9"/>
      <c r="P244" s="9"/>
      <c r="Q244" s="9"/>
      <c r="R244" s="9"/>
      <c r="S244" s="9"/>
      <c r="T244" s="9"/>
    </row>
    <row r="245" spans="13:20" x14ac:dyDescent="0.25">
      <c r="M245" s="9"/>
      <c r="N245" s="9"/>
      <c r="O245" s="9"/>
      <c r="P245" s="9"/>
      <c r="Q245" s="9"/>
      <c r="R245" s="9"/>
      <c r="S245" s="9"/>
      <c r="T245" s="9"/>
    </row>
    <row r="246" spans="13:20" x14ac:dyDescent="0.25">
      <c r="M246" s="9"/>
      <c r="N246" s="9"/>
      <c r="O246" s="9"/>
      <c r="P246" s="9"/>
      <c r="Q246" s="9"/>
      <c r="R246" s="9"/>
      <c r="S246" s="9"/>
      <c r="T246" s="9"/>
    </row>
    <row r="247" spans="13:20" x14ac:dyDescent="0.25">
      <c r="M247" s="9"/>
      <c r="N247" s="9"/>
      <c r="O247" s="9"/>
      <c r="P247" s="9"/>
      <c r="Q247" s="9"/>
      <c r="R247" s="9"/>
      <c r="S247" s="9"/>
      <c r="T247" s="9"/>
    </row>
    <row r="248" spans="13:20" x14ac:dyDescent="0.25">
      <c r="M248" s="9"/>
      <c r="N248" s="9"/>
      <c r="O248" s="9"/>
      <c r="P248" s="9"/>
      <c r="Q248" s="9"/>
      <c r="R248" s="9"/>
      <c r="S248" s="9"/>
      <c r="T248" s="9"/>
    </row>
    <row r="249" spans="13:20" x14ac:dyDescent="0.25">
      <c r="M249" s="9"/>
      <c r="N249" s="9"/>
      <c r="O249" s="9"/>
      <c r="P249" s="9"/>
      <c r="Q249" s="9"/>
      <c r="R249" s="9"/>
      <c r="S249" s="9"/>
      <c r="T249" s="9"/>
    </row>
    <row r="250" spans="13:20" x14ac:dyDescent="0.25">
      <c r="M250" s="9"/>
      <c r="N250" s="9"/>
      <c r="O250" s="9"/>
      <c r="P250" s="9"/>
      <c r="Q250" s="9"/>
      <c r="R250" s="9"/>
      <c r="S250" s="9"/>
      <c r="T250" s="9"/>
    </row>
    <row r="251" spans="13:20" x14ac:dyDescent="0.25">
      <c r="M251" s="9"/>
      <c r="N251" s="9"/>
      <c r="O251" s="9"/>
      <c r="P251" s="9"/>
      <c r="Q251" s="9"/>
      <c r="R251" s="9"/>
      <c r="S251" s="9"/>
      <c r="T251" s="9"/>
    </row>
    <row r="252" spans="13:20" x14ac:dyDescent="0.25">
      <c r="M252" s="9"/>
      <c r="N252" s="9"/>
      <c r="O252" s="9"/>
      <c r="P252" s="9"/>
      <c r="Q252" s="9"/>
      <c r="R252" s="9"/>
      <c r="S252" s="9"/>
      <c r="T252" s="9"/>
    </row>
    <row r="253" spans="13:20" x14ac:dyDescent="0.25">
      <c r="M253" s="9"/>
      <c r="N253" s="9"/>
      <c r="O253" s="9"/>
      <c r="P253" s="9"/>
      <c r="Q253" s="9"/>
      <c r="R253" s="9"/>
      <c r="S253" s="9"/>
      <c r="T253" s="9"/>
    </row>
    <row r="254" spans="13:20" x14ac:dyDescent="0.25">
      <c r="M254" s="9"/>
      <c r="N254" s="9"/>
      <c r="O254" s="9"/>
      <c r="P254" s="9"/>
      <c r="Q254" s="9"/>
      <c r="R254" s="9"/>
      <c r="S254" s="9"/>
      <c r="T254" s="9"/>
    </row>
    <row r="255" spans="13:20" x14ac:dyDescent="0.25">
      <c r="M255" s="9"/>
      <c r="N255" s="9"/>
      <c r="O255" s="9"/>
      <c r="P255" s="9"/>
      <c r="Q255" s="9"/>
      <c r="R255" s="9"/>
      <c r="S255" s="9"/>
      <c r="T255" s="9"/>
    </row>
    <row r="256" spans="13:20" x14ac:dyDescent="0.25">
      <c r="M256" s="9"/>
      <c r="N256" s="9"/>
      <c r="O256" s="9"/>
      <c r="P256" s="9"/>
      <c r="Q256" s="9"/>
      <c r="R256" s="9"/>
      <c r="S256" s="9"/>
      <c r="T256" s="9"/>
    </row>
    <row r="257" spans="13:20" x14ac:dyDescent="0.25">
      <c r="M257" s="9"/>
      <c r="N257" s="9"/>
      <c r="O257" s="9"/>
      <c r="P257" s="9"/>
      <c r="Q257" s="9"/>
      <c r="R257" s="9"/>
      <c r="S257" s="9"/>
      <c r="T257" s="9"/>
    </row>
    <row r="258" spans="13:20" x14ac:dyDescent="0.25">
      <c r="M258" s="9"/>
      <c r="N258" s="9"/>
      <c r="O258" s="9"/>
      <c r="P258" s="9"/>
      <c r="Q258" s="9"/>
      <c r="R258" s="9"/>
      <c r="S258" s="9"/>
      <c r="T258" s="9"/>
    </row>
    <row r="259" spans="13:20" x14ac:dyDescent="0.25">
      <c r="M259" s="9"/>
      <c r="N259" s="9"/>
      <c r="O259" s="9"/>
      <c r="P259" s="9"/>
      <c r="Q259" s="9"/>
      <c r="R259" s="9"/>
      <c r="S259" s="9"/>
      <c r="T259" s="9"/>
    </row>
    <row r="260" spans="13:20" x14ac:dyDescent="0.25">
      <c r="M260" s="9"/>
      <c r="N260" s="9"/>
      <c r="O260" s="9"/>
      <c r="P260" s="9"/>
      <c r="Q260" s="9"/>
      <c r="R260" s="9"/>
      <c r="S260" s="9"/>
      <c r="T260" s="9"/>
    </row>
    <row r="261" spans="13:20" x14ac:dyDescent="0.25">
      <c r="M261" s="9"/>
      <c r="N261" s="9"/>
      <c r="O261" s="9"/>
      <c r="P261" s="9"/>
      <c r="Q261" s="9"/>
      <c r="R261" s="9"/>
      <c r="S261" s="9"/>
      <c r="T261" s="9"/>
    </row>
    <row r="262" spans="13:20" x14ac:dyDescent="0.25">
      <c r="M262" s="9"/>
      <c r="N262" s="9"/>
      <c r="O262" s="9"/>
      <c r="P262" s="9"/>
      <c r="Q262" s="9"/>
      <c r="R262" s="9"/>
      <c r="S262" s="9"/>
      <c r="T262" s="9"/>
    </row>
    <row r="263" spans="13:20" x14ac:dyDescent="0.25">
      <c r="M263" s="9"/>
      <c r="N263" s="9"/>
      <c r="O263" s="9"/>
      <c r="P263" s="9"/>
      <c r="Q263" s="9"/>
      <c r="R263" s="9"/>
      <c r="S263" s="9"/>
      <c r="T263" s="9"/>
    </row>
    <row r="264" spans="13:20" x14ac:dyDescent="0.25">
      <c r="M264" s="9"/>
      <c r="N264" s="9"/>
      <c r="O264" s="9"/>
      <c r="P264" s="9"/>
      <c r="Q264" s="9"/>
      <c r="R264" s="9"/>
      <c r="S264" s="9"/>
      <c r="T264" s="9"/>
    </row>
    <row r="265" spans="13:20" x14ac:dyDescent="0.25">
      <c r="M265" s="9"/>
      <c r="N265" s="9"/>
      <c r="O265" s="9"/>
      <c r="P265" s="9"/>
      <c r="Q265" s="9"/>
      <c r="R265" s="9"/>
      <c r="S265" s="9"/>
      <c r="T265" s="9"/>
    </row>
    <row r="266" spans="13:20" x14ac:dyDescent="0.25">
      <c r="M266" s="9"/>
      <c r="N266" s="9"/>
      <c r="O266" s="9"/>
      <c r="P266" s="9"/>
      <c r="Q266" s="9"/>
      <c r="R266" s="9"/>
      <c r="S266" s="9"/>
      <c r="T266" s="9"/>
    </row>
    <row r="267" spans="13:20" x14ac:dyDescent="0.25">
      <c r="M267" s="9"/>
      <c r="N267" s="9"/>
      <c r="O267" s="9"/>
      <c r="P267" s="9"/>
      <c r="Q267" s="9"/>
      <c r="R267" s="9"/>
      <c r="S267" s="9"/>
      <c r="T267" s="9"/>
    </row>
    <row r="268" spans="13:20" x14ac:dyDescent="0.25">
      <c r="M268" s="9"/>
      <c r="N268" s="9"/>
      <c r="O268" s="9"/>
      <c r="P268" s="9"/>
      <c r="Q268" s="9"/>
      <c r="R268" s="9"/>
      <c r="S268" s="9"/>
      <c r="T268" s="9"/>
    </row>
    <row r="269" spans="13:20" x14ac:dyDescent="0.25">
      <c r="M269" s="9"/>
      <c r="N269" s="9"/>
      <c r="O269" s="9"/>
      <c r="P269" s="9"/>
      <c r="Q269" s="9"/>
      <c r="R269" s="9"/>
      <c r="S269" s="9"/>
      <c r="T269" s="9"/>
    </row>
    <row r="270" spans="13:20" x14ac:dyDescent="0.25">
      <c r="M270" s="9"/>
      <c r="N270" s="9"/>
      <c r="O270" s="9"/>
      <c r="P270" s="9"/>
      <c r="Q270" s="9"/>
      <c r="R270" s="9"/>
      <c r="S270" s="9"/>
      <c r="T270" s="9"/>
    </row>
    <row r="271" spans="13:20" x14ac:dyDescent="0.25">
      <c r="M271" s="9"/>
      <c r="N271" s="9"/>
      <c r="O271" s="9"/>
      <c r="P271" s="9"/>
      <c r="Q271" s="9"/>
      <c r="R271" s="9"/>
      <c r="S271" s="9"/>
      <c r="T271" s="9"/>
    </row>
    <row r="272" spans="13:20" x14ac:dyDescent="0.25">
      <c r="M272" s="9"/>
      <c r="N272" s="9"/>
      <c r="O272" s="9"/>
      <c r="P272" s="9"/>
      <c r="Q272" s="9"/>
      <c r="R272" s="9"/>
      <c r="S272" s="9"/>
      <c r="T272" s="9"/>
    </row>
    <row r="273" spans="13:20" x14ac:dyDescent="0.25">
      <c r="M273" s="9"/>
      <c r="N273" s="9"/>
      <c r="O273" s="9"/>
      <c r="P273" s="9"/>
      <c r="Q273" s="9"/>
      <c r="R273" s="9"/>
      <c r="S273" s="9"/>
      <c r="T273" s="9"/>
    </row>
    <row r="274" spans="13:20" x14ac:dyDescent="0.25">
      <c r="M274" s="9"/>
      <c r="N274" s="9"/>
      <c r="O274" s="9"/>
      <c r="P274" s="9"/>
      <c r="Q274" s="9"/>
      <c r="R274" s="9"/>
      <c r="S274" s="9"/>
      <c r="T274" s="9"/>
    </row>
    <row r="275" spans="13:20" x14ac:dyDescent="0.25">
      <c r="M275" s="9"/>
      <c r="N275" s="9"/>
      <c r="O275" s="9"/>
      <c r="P275" s="9"/>
      <c r="Q275" s="9"/>
      <c r="R275" s="9"/>
      <c r="S275" s="9"/>
      <c r="T275" s="9"/>
    </row>
    <row r="276" spans="13:20" x14ac:dyDescent="0.25">
      <c r="M276" s="9"/>
      <c r="N276" s="9"/>
      <c r="O276" s="9"/>
      <c r="P276" s="9"/>
      <c r="Q276" s="9"/>
      <c r="R276" s="9"/>
      <c r="S276" s="9"/>
      <c r="T276" s="9"/>
    </row>
    <row r="277" spans="13:20" x14ac:dyDescent="0.25">
      <c r="M277" s="9"/>
      <c r="N277" s="9"/>
      <c r="O277" s="9"/>
      <c r="P277" s="9"/>
      <c r="Q277" s="9"/>
      <c r="R277" s="9"/>
      <c r="S277" s="9"/>
      <c r="T277" s="9"/>
    </row>
    <row r="278" spans="13:20" x14ac:dyDescent="0.25">
      <c r="M278" s="9"/>
      <c r="N278" s="9"/>
      <c r="O278" s="9"/>
      <c r="P278" s="9"/>
      <c r="Q278" s="9"/>
      <c r="R278" s="9"/>
      <c r="S278" s="9"/>
      <c r="T278" s="9"/>
    </row>
    <row r="279" spans="13:20" x14ac:dyDescent="0.25">
      <c r="M279" s="9"/>
      <c r="N279" s="9"/>
      <c r="O279" s="9"/>
      <c r="P279" s="9"/>
      <c r="Q279" s="9"/>
      <c r="R279" s="9"/>
      <c r="S279" s="9"/>
      <c r="T279" s="9"/>
    </row>
    <row r="280" spans="13:20" x14ac:dyDescent="0.25">
      <c r="M280" s="9"/>
      <c r="N280" s="9"/>
      <c r="O280" s="9"/>
      <c r="P280" s="9"/>
      <c r="Q280" s="9"/>
      <c r="R280" s="9"/>
      <c r="S280" s="9"/>
      <c r="T280" s="9"/>
    </row>
    <row r="281" spans="13:20" x14ac:dyDescent="0.25">
      <c r="M281" s="9"/>
      <c r="N281" s="9"/>
      <c r="O281" s="9"/>
      <c r="P281" s="9"/>
      <c r="Q281" s="9"/>
      <c r="R281" s="9"/>
      <c r="S281" s="9"/>
      <c r="T281" s="9"/>
    </row>
    <row r="282" spans="13:20" x14ac:dyDescent="0.25">
      <c r="M282" s="9"/>
      <c r="N282" s="9"/>
      <c r="O282" s="9"/>
      <c r="P282" s="9"/>
      <c r="Q282" s="9"/>
      <c r="R282" s="9"/>
      <c r="S282" s="9"/>
      <c r="T282" s="9"/>
    </row>
    <row r="283" spans="13:20" x14ac:dyDescent="0.25">
      <c r="M283" s="9"/>
      <c r="N283" s="9"/>
      <c r="O283" s="9"/>
      <c r="P283" s="9"/>
      <c r="Q283" s="9"/>
      <c r="R283" s="9"/>
      <c r="S283" s="9"/>
      <c r="T283" s="9"/>
    </row>
    <row r="284" spans="13:20" x14ac:dyDescent="0.25">
      <c r="M284" s="9"/>
      <c r="N284" s="9"/>
      <c r="O284" s="9"/>
      <c r="P284" s="9"/>
      <c r="Q284" s="9"/>
      <c r="R284" s="9"/>
      <c r="S284" s="9"/>
      <c r="T284" s="9"/>
    </row>
    <row r="285" spans="13:20" x14ac:dyDescent="0.25">
      <c r="M285" s="9"/>
      <c r="N285" s="9"/>
      <c r="O285" s="9"/>
      <c r="P285" s="9"/>
      <c r="Q285" s="9"/>
      <c r="R285" s="9"/>
      <c r="S285" s="9"/>
      <c r="T285" s="9"/>
    </row>
    <row r="286" spans="13:20" x14ac:dyDescent="0.25">
      <c r="M286" s="9"/>
      <c r="N286" s="9"/>
      <c r="O286" s="9"/>
      <c r="P286" s="9"/>
      <c r="Q286" s="9"/>
      <c r="R286" s="9"/>
      <c r="S286" s="9"/>
      <c r="T286" s="9"/>
    </row>
    <row r="287" spans="13:20" x14ac:dyDescent="0.25">
      <c r="M287" s="9"/>
      <c r="N287" s="9"/>
      <c r="O287" s="9"/>
      <c r="P287" s="9"/>
      <c r="Q287" s="9"/>
      <c r="R287" s="9"/>
      <c r="S287" s="9"/>
      <c r="T287" s="9"/>
    </row>
    <row r="288" spans="13:20" x14ac:dyDescent="0.25">
      <c r="M288" s="9"/>
      <c r="N288" s="9"/>
      <c r="O288" s="9"/>
      <c r="P288" s="9"/>
      <c r="Q288" s="9"/>
      <c r="R288" s="9"/>
      <c r="S288" s="9"/>
      <c r="T288" s="9"/>
    </row>
    <row r="289" spans="13:20" x14ac:dyDescent="0.25">
      <c r="M289" s="9"/>
      <c r="N289" s="9"/>
      <c r="O289" s="9"/>
      <c r="P289" s="9"/>
      <c r="Q289" s="9"/>
      <c r="R289" s="9"/>
      <c r="S289" s="9"/>
      <c r="T289" s="9"/>
    </row>
    <row r="290" spans="13:20" x14ac:dyDescent="0.25">
      <c r="M290" s="9"/>
      <c r="N290" s="9"/>
      <c r="O290" s="9"/>
      <c r="P290" s="9"/>
      <c r="Q290" s="9"/>
      <c r="R290" s="9"/>
      <c r="S290" s="9"/>
      <c r="T290" s="9"/>
    </row>
    <row r="291" spans="13:20" x14ac:dyDescent="0.25">
      <c r="M291" s="9"/>
      <c r="N291" s="9"/>
      <c r="O291" s="9"/>
      <c r="P291" s="9"/>
      <c r="Q291" s="9"/>
      <c r="R291" s="9"/>
      <c r="S291" s="9"/>
      <c r="T291" s="9"/>
    </row>
    <row r="292" spans="13:20" x14ac:dyDescent="0.25">
      <c r="M292" s="9"/>
      <c r="N292" s="9"/>
      <c r="O292" s="9"/>
      <c r="P292" s="9"/>
      <c r="Q292" s="9"/>
      <c r="R292" s="9"/>
      <c r="S292" s="9"/>
      <c r="T292" s="9"/>
    </row>
    <row r="293" spans="13:20" x14ac:dyDescent="0.25">
      <c r="M293" s="9"/>
      <c r="N293" s="9"/>
      <c r="O293" s="9"/>
      <c r="P293" s="9"/>
      <c r="Q293" s="9"/>
      <c r="R293" s="9"/>
      <c r="S293" s="9"/>
      <c r="T293" s="9"/>
    </row>
    <row r="294" spans="13:20" x14ac:dyDescent="0.25">
      <c r="M294" s="9"/>
      <c r="N294" s="9"/>
      <c r="O294" s="9"/>
      <c r="P294" s="9"/>
      <c r="Q294" s="9"/>
      <c r="R294" s="9"/>
      <c r="S294" s="9"/>
      <c r="T294" s="9"/>
    </row>
    <row r="295" spans="13:20" x14ac:dyDescent="0.25">
      <c r="M295" s="9"/>
      <c r="N295" s="9"/>
      <c r="O295" s="9"/>
      <c r="P295" s="9"/>
      <c r="Q295" s="9"/>
      <c r="R295" s="9"/>
      <c r="S295" s="9"/>
      <c r="T295" s="9"/>
    </row>
    <row r="296" spans="13:20" x14ac:dyDescent="0.25">
      <c r="M296" s="9"/>
      <c r="N296" s="9"/>
      <c r="O296" s="9"/>
      <c r="P296" s="9"/>
      <c r="Q296" s="9"/>
      <c r="R296" s="9"/>
      <c r="S296" s="9"/>
      <c r="T296" s="9"/>
    </row>
  </sheetData>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62" r:id="rId4" name="Drop Down 6">
              <controlPr locked="0" defaultSize="0" autoLine="0" autoPict="0">
                <anchor moveWithCells="1">
                  <from>
                    <xdr:col>17</xdr:col>
                    <xdr:colOff>9525</xdr:colOff>
                    <xdr:row>36</xdr:row>
                    <xdr:rowOff>0</xdr:rowOff>
                  </from>
                  <to>
                    <xdr:col>17</xdr:col>
                    <xdr:colOff>571500</xdr:colOff>
                    <xdr:row>37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Φύλλο3"/>
  <dimension ref="A1:AO296"/>
  <sheetViews>
    <sheetView zoomScaleNormal="100" workbookViewId="0">
      <selection activeCell="P12" sqref="P12"/>
    </sheetView>
  </sheetViews>
  <sheetFormatPr defaultRowHeight="15" x14ac:dyDescent="0.25"/>
  <cols>
    <col min="1" max="1" width="3.85546875" style="2" customWidth="1"/>
    <col min="2" max="2" width="3.28515625" style="2" customWidth="1"/>
    <col min="3" max="3" width="2.7109375" style="2" customWidth="1"/>
    <col min="4" max="4" width="20.85546875" style="2" customWidth="1"/>
    <col min="5" max="5" width="12.28515625" style="2" customWidth="1"/>
    <col min="6" max="6" width="11.5703125" style="2" customWidth="1"/>
    <col min="7" max="7" width="10.85546875" style="2" customWidth="1"/>
    <col min="8" max="8" width="8.7109375" style="2" customWidth="1"/>
    <col min="9" max="9" width="10" style="2" customWidth="1"/>
    <col min="10" max="10" width="10.5703125" style="2" customWidth="1"/>
    <col min="11" max="11" width="9.42578125" style="2" customWidth="1"/>
    <col min="12" max="13" width="12" style="2" customWidth="1"/>
    <col min="14" max="14" width="9.140625" style="2" customWidth="1"/>
    <col min="15" max="15" width="8.85546875" style="2" customWidth="1"/>
    <col min="16" max="16" width="9" style="2" customWidth="1"/>
    <col min="17" max="17" width="9.28515625" style="2" customWidth="1"/>
    <col min="18" max="18" width="10.42578125" style="2" customWidth="1"/>
    <col min="19" max="19" width="6.42578125" style="2" customWidth="1"/>
    <col min="20" max="20" width="10.85546875" style="2" customWidth="1"/>
    <col min="21" max="21" width="11.5703125" style="2" customWidth="1"/>
    <col min="22" max="22" width="9.5703125" style="2" customWidth="1"/>
    <col min="23" max="23" width="9.42578125" style="2" customWidth="1"/>
    <col min="24" max="24" width="9.140625" style="2" customWidth="1"/>
    <col min="25" max="25" width="9.7109375" style="2" customWidth="1"/>
    <col min="26" max="26" width="10.140625" style="2" customWidth="1"/>
    <col min="27" max="27" width="6.42578125" style="2" customWidth="1"/>
    <col min="28" max="28" width="5.85546875" style="2" customWidth="1"/>
    <col min="29" max="29" width="11.7109375" style="2" customWidth="1"/>
    <col min="30" max="30" width="9.5703125" style="2" customWidth="1"/>
    <col min="31" max="32" width="9.140625" style="2" customWidth="1"/>
    <col min="33" max="33" width="9" style="2" customWidth="1"/>
    <col min="34" max="34" width="5.85546875" style="2" customWidth="1"/>
    <col min="35" max="35" width="5.42578125" style="2" customWidth="1"/>
    <col min="36" max="16384" width="9.140625" style="2"/>
  </cols>
  <sheetData>
    <row r="1" spans="1:28" ht="15.75" thickBot="1" x14ac:dyDescent="0.3">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1:28" x14ac:dyDescent="0.25">
      <c r="A2" s="191"/>
      <c r="B2" s="20"/>
      <c r="C2" s="20"/>
      <c r="D2" s="20"/>
      <c r="E2" s="20"/>
      <c r="F2" s="20"/>
      <c r="G2" s="20"/>
      <c r="H2" s="20"/>
      <c r="I2" s="20"/>
      <c r="J2" s="20"/>
      <c r="K2" s="20"/>
      <c r="L2" s="20"/>
      <c r="M2" s="20"/>
      <c r="N2" s="20"/>
      <c r="O2" s="20"/>
      <c r="P2" s="20"/>
      <c r="Q2" s="20"/>
      <c r="R2" s="20"/>
      <c r="S2" s="20"/>
      <c r="T2" s="20"/>
      <c r="U2" s="20"/>
      <c r="V2" s="20"/>
      <c r="W2" s="20"/>
      <c r="X2" s="20"/>
      <c r="Y2" s="20"/>
      <c r="Z2" s="20"/>
      <c r="AA2" s="20"/>
      <c r="AB2" s="189"/>
    </row>
    <row r="3" spans="1:28" ht="23.25" x14ac:dyDescent="0.35">
      <c r="A3" s="191"/>
      <c r="B3" s="20"/>
      <c r="C3" s="20"/>
      <c r="D3" s="20"/>
      <c r="E3" s="20"/>
      <c r="F3" s="20"/>
      <c r="G3" s="20"/>
      <c r="H3" s="20"/>
      <c r="I3" s="20"/>
      <c r="J3" s="20"/>
      <c r="K3" s="20"/>
      <c r="L3" s="182" t="s">
        <v>86</v>
      </c>
      <c r="M3" s="20"/>
      <c r="N3" s="20"/>
      <c r="O3" s="20"/>
      <c r="P3" s="20"/>
      <c r="Q3" s="20"/>
      <c r="R3" s="20"/>
      <c r="S3" s="20"/>
      <c r="T3" s="20"/>
      <c r="U3" s="20"/>
      <c r="V3" s="20"/>
      <c r="W3" s="20"/>
      <c r="X3" s="20"/>
      <c r="Y3" s="20"/>
      <c r="Z3" s="20"/>
      <c r="AA3" s="20"/>
      <c r="AB3" s="189"/>
    </row>
    <row r="4" spans="1:28" ht="18.75" x14ac:dyDescent="0.3">
      <c r="A4" s="191"/>
      <c r="B4" s="20"/>
      <c r="C4" s="20"/>
      <c r="D4" s="20"/>
      <c r="E4" s="20"/>
      <c r="F4" s="20"/>
      <c r="G4" s="20"/>
      <c r="H4" s="20"/>
      <c r="I4" s="181" t="s">
        <v>116</v>
      </c>
      <c r="J4" s="181"/>
      <c r="K4" s="181"/>
      <c r="L4" s="181"/>
      <c r="M4" s="20"/>
      <c r="N4" s="20"/>
      <c r="O4" s="20"/>
      <c r="P4" s="20"/>
      <c r="Q4" s="20"/>
      <c r="R4" s="20"/>
      <c r="S4" s="20"/>
      <c r="T4" s="20"/>
      <c r="U4" s="20"/>
      <c r="V4" s="20"/>
      <c r="W4" s="20"/>
      <c r="X4" s="20"/>
      <c r="Y4" s="20"/>
      <c r="Z4" s="20"/>
      <c r="AA4" s="20"/>
      <c r="AB4" s="189"/>
    </row>
    <row r="5" spans="1:28" x14ac:dyDescent="0.25">
      <c r="A5" s="191"/>
      <c r="B5" s="20"/>
      <c r="C5" s="20"/>
      <c r="D5" s="20"/>
      <c r="E5" s="20"/>
      <c r="F5" s="20"/>
      <c r="G5" s="20"/>
      <c r="H5" s="20"/>
      <c r="I5" s="20"/>
      <c r="J5" s="20"/>
      <c r="K5" s="20"/>
      <c r="L5" s="20"/>
      <c r="M5" s="20"/>
      <c r="N5" s="20"/>
      <c r="O5" s="20"/>
      <c r="P5" s="20"/>
      <c r="Q5" s="20"/>
      <c r="R5" s="20"/>
      <c r="S5" s="20"/>
      <c r="T5" s="20"/>
      <c r="U5" s="20"/>
      <c r="V5" s="20"/>
      <c r="W5" s="20"/>
      <c r="X5" s="20"/>
      <c r="Y5" s="20"/>
      <c r="Z5" s="20"/>
      <c r="AA5" s="20"/>
      <c r="AB5" s="189"/>
    </row>
    <row r="6" spans="1:28" x14ac:dyDescent="0.25">
      <c r="A6" s="191"/>
      <c r="B6" s="20"/>
      <c r="C6" s="20"/>
      <c r="D6" s="20"/>
      <c r="E6" s="20"/>
      <c r="F6" s="20"/>
      <c r="G6" s="20"/>
      <c r="H6" s="20"/>
      <c r="I6" s="20"/>
      <c r="J6" s="20"/>
      <c r="K6" s="20"/>
      <c r="L6" s="20"/>
      <c r="M6" s="20"/>
      <c r="N6" s="20"/>
      <c r="O6" s="20"/>
      <c r="P6" s="20"/>
      <c r="Q6" s="20"/>
      <c r="R6" s="20"/>
      <c r="S6" s="20"/>
      <c r="T6" s="20"/>
      <c r="U6" s="20"/>
      <c r="V6" s="30"/>
      <c r="W6" s="20"/>
      <c r="X6" s="20"/>
      <c r="Y6" s="20"/>
      <c r="Z6" s="20"/>
      <c r="AA6" s="20"/>
      <c r="AB6" s="189"/>
    </row>
    <row r="7" spans="1:28" ht="19.5" thickBot="1" x14ac:dyDescent="0.35">
      <c r="A7" s="191"/>
      <c r="B7" s="20"/>
      <c r="C7" s="20"/>
      <c r="D7" s="20"/>
      <c r="E7" s="20"/>
      <c r="F7" s="139"/>
      <c r="G7" s="30"/>
      <c r="H7" s="20"/>
      <c r="I7" s="20"/>
      <c r="J7" s="20"/>
      <c r="K7" s="20"/>
      <c r="L7" s="20"/>
      <c r="M7" s="20"/>
      <c r="N7" s="20"/>
      <c r="O7" s="20"/>
      <c r="P7" s="20"/>
      <c r="Q7" s="20"/>
      <c r="R7" s="20"/>
      <c r="S7" s="20"/>
      <c r="T7" s="20"/>
      <c r="U7" s="20"/>
      <c r="V7" s="30"/>
      <c r="W7" s="20"/>
      <c r="X7" s="20"/>
      <c r="Y7" s="20"/>
      <c r="Z7" s="20"/>
      <c r="AA7" s="20"/>
      <c r="AB7" s="189"/>
    </row>
    <row r="8" spans="1:28" ht="15.75" thickBot="1" x14ac:dyDescent="0.3">
      <c r="A8" s="191"/>
      <c r="B8" s="20"/>
      <c r="C8" s="178"/>
      <c r="D8" s="168"/>
      <c r="E8" s="168"/>
      <c r="F8" s="168"/>
      <c r="G8" s="168"/>
      <c r="H8" s="168"/>
      <c r="I8" s="168"/>
      <c r="J8" s="168"/>
      <c r="K8" s="168"/>
      <c r="L8" s="168"/>
      <c r="M8" s="168"/>
      <c r="N8" s="168"/>
      <c r="O8" s="168"/>
      <c r="P8" s="168"/>
      <c r="Q8" s="168"/>
      <c r="R8" s="168"/>
      <c r="S8" s="168"/>
      <c r="T8" s="168"/>
      <c r="U8" s="168"/>
      <c r="V8" s="168"/>
      <c r="W8" s="168"/>
      <c r="X8" s="168"/>
      <c r="Y8" s="168"/>
      <c r="Z8" s="168"/>
      <c r="AA8" s="177"/>
      <c r="AB8" s="189"/>
    </row>
    <row r="9" spans="1:28" ht="18" thickBot="1" x14ac:dyDescent="0.35">
      <c r="A9" s="191"/>
      <c r="B9" s="20"/>
      <c r="C9" s="171"/>
      <c r="D9" s="266"/>
      <c r="E9" s="246" t="s">
        <v>28</v>
      </c>
      <c r="F9" s="247"/>
      <c r="G9" s="246"/>
      <c r="H9" s="246"/>
      <c r="I9" s="246"/>
      <c r="J9" s="265"/>
      <c r="K9" s="161"/>
      <c r="L9" s="157"/>
      <c r="M9" s="154" t="s">
        <v>66</v>
      </c>
      <c r="N9" s="158"/>
      <c r="O9" s="158"/>
      <c r="P9" s="158"/>
      <c r="Q9" s="158"/>
      <c r="R9" s="156"/>
      <c r="S9" s="173"/>
      <c r="T9" s="153"/>
      <c r="U9" s="154"/>
      <c r="V9" s="154" t="s">
        <v>67</v>
      </c>
      <c r="W9" s="158"/>
      <c r="X9" s="158"/>
      <c r="Y9" s="158"/>
      <c r="Z9" s="156"/>
      <c r="AA9" s="164"/>
      <c r="AB9" s="189"/>
    </row>
    <row r="10" spans="1:28" ht="15.75" x14ac:dyDescent="0.25">
      <c r="A10" s="191"/>
      <c r="B10" s="20"/>
      <c r="C10" s="171"/>
      <c r="D10" s="128" t="s">
        <v>65</v>
      </c>
      <c r="E10" s="115" t="s">
        <v>75</v>
      </c>
      <c r="F10" s="129" t="s">
        <v>76</v>
      </c>
      <c r="G10" s="129" t="s">
        <v>112</v>
      </c>
      <c r="H10" s="129" t="s">
        <v>113</v>
      </c>
      <c r="I10" s="267" t="s">
        <v>115</v>
      </c>
      <c r="J10" s="262" t="s">
        <v>114</v>
      </c>
      <c r="K10" s="161" t="s">
        <v>108</v>
      </c>
      <c r="L10" s="128" t="s">
        <v>65</v>
      </c>
      <c r="M10" s="116" t="s">
        <v>75</v>
      </c>
      <c r="N10" s="129" t="s">
        <v>76</v>
      </c>
      <c r="O10" s="129" t="s">
        <v>112</v>
      </c>
      <c r="P10" s="129" t="s">
        <v>113</v>
      </c>
      <c r="Q10" s="262" t="s">
        <v>115</v>
      </c>
      <c r="R10" s="262" t="s">
        <v>114</v>
      </c>
      <c r="S10" s="161" t="s">
        <v>108</v>
      </c>
      <c r="T10" s="128" t="s">
        <v>65</v>
      </c>
      <c r="U10" s="116" t="s">
        <v>75</v>
      </c>
      <c r="V10" s="129" t="s">
        <v>76</v>
      </c>
      <c r="W10" s="129" t="s">
        <v>112</v>
      </c>
      <c r="X10" s="129" t="s">
        <v>113</v>
      </c>
      <c r="Y10" s="267" t="s">
        <v>115</v>
      </c>
      <c r="Z10" s="262" t="s">
        <v>114</v>
      </c>
      <c r="AA10" s="164"/>
      <c r="AB10" s="189"/>
    </row>
    <row r="11" spans="1:28" x14ac:dyDescent="0.25">
      <c r="A11" s="191"/>
      <c r="B11" s="20"/>
      <c r="C11" s="171"/>
      <c r="D11" s="3" t="s">
        <v>0</v>
      </c>
      <c r="E11" s="125">
        <f>'2016 - 2020 κλ 0'!E11</f>
        <v>1331</v>
      </c>
      <c r="F11" s="22">
        <f>'2016 - 2020 κλ 0'!F11</f>
        <v>2108.44</v>
      </c>
      <c r="G11" s="22">
        <f>I11-2*J28</f>
        <v>2142.96</v>
      </c>
      <c r="H11" s="22">
        <f>I11-J28</f>
        <v>2177.48</v>
      </c>
      <c r="I11" s="261">
        <f>IF(H22=1,E48,IF(H22=2,E49,IF(H22=3,E50,IF(H22=4,E51,IF(H22=5,E52,"FALSE")))))+IF(H22=1,E21,IF(H22=2,E21,IF(H22=3,E21*0.85,IF(H22=4,E21*0.75,IF(H22=5,E21*0.7,"FALSE")))))</f>
        <v>2212</v>
      </c>
      <c r="J11" s="130">
        <f>IF(H22=1,E48,IF(H22=2,E49,IF(H22=3,E50,IF(H22=4,E51,IF(H22=5,E52,"FALSE")))))+IF(H22=1,F21,IF(H22=2,F21,IF(H22=3,F21*0.85,IF(H22=4,F21*0.75,IF(H22=5,F21*0.7,"FALSE")))))</f>
        <v>2263</v>
      </c>
      <c r="K11" s="161"/>
      <c r="L11" s="3" t="s">
        <v>7</v>
      </c>
      <c r="M11" s="105">
        <f>'2016 - 2020 κλ 0'!M11</f>
        <v>94.506800000000013</v>
      </c>
      <c r="N11" s="105">
        <f>0.045*F19</f>
        <v>115.1298</v>
      </c>
      <c r="O11" s="105">
        <f>0.045*G19</f>
        <v>116.6832</v>
      </c>
      <c r="P11" s="105">
        <f>0.045*H19</f>
        <v>118.2366</v>
      </c>
      <c r="Q11" s="24"/>
      <c r="R11" s="105">
        <f>0.045*J19</f>
        <v>122.08499999999999</v>
      </c>
      <c r="S11" s="161"/>
      <c r="T11" s="127"/>
      <c r="U11" s="21"/>
      <c r="V11" s="21"/>
      <c r="W11" s="21"/>
      <c r="X11" s="21"/>
      <c r="Y11" s="261"/>
      <c r="Z11" s="130"/>
      <c r="AA11" s="164"/>
      <c r="AB11" s="189"/>
    </row>
    <row r="12" spans="1:28" x14ac:dyDescent="0.25">
      <c r="A12" s="191"/>
      <c r="B12" s="20"/>
      <c r="C12" s="171"/>
      <c r="D12" s="3" t="s">
        <v>1</v>
      </c>
      <c r="E12" s="22">
        <f>'2016 - 2020 κλ 0'!E12</f>
        <v>425.92</v>
      </c>
      <c r="F12" s="22"/>
      <c r="G12" s="125"/>
      <c r="H12" s="125"/>
      <c r="I12" s="261"/>
      <c r="J12" s="130"/>
      <c r="K12" s="161"/>
      <c r="L12" s="3" t="s">
        <v>8</v>
      </c>
      <c r="M12" s="105">
        <f>'2016 - 2020 κλ 0'!M12</f>
        <v>126.196</v>
      </c>
      <c r="N12" s="105">
        <f>0.04*(F19)+0.01*(F19)</f>
        <v>127.92200000000001</v>
      </c>
      <c r="O12" s="105">
        <f t="shared" ref="O12:P12" si="0">0.04*(G19)+0.01*(G19)</f>
        <v>129.648</v>
      </c>
      <c r="P12" s="105">
        <f t="shared" si="0"/>
        <v>131.374</v>
      </c>
      <c r="Q12" s="24"/>
      <c r="R12" s="105">
        <f>0.04*(J19)+0.01*(J19)</f>
        <v>135.65</v>
      </c>
      <c r="S12" s="161"/>
      <c r="T12" s="6"/>
      <c r="U12" s="21"/>
      <c r="V12" s="21"/>
      <c r="W12" s="21"/>
      <c r="X12" s="21"/>
      <c r="Y12" s="261"/>
      <c r="Z12" s="130"/>
      <c r="AA12" s="164"/>
      <c r="AB12" s="189"/>
    </row>
    <row r="13" spans="1:28" x14ac:dyDescent="0.25">
      <c r="A13" s="191"/>
      <c r="B13" s="20"/>
      <c r="C13" s="171"/>
      <c r="D13" s="3" t="s">
        <v>95</v>
      </c>
      <c r="E13" s="125">
        <f>'2016 - 2020 κλ 0'!E13</f>
        <v>0</v>
      </c>
      <c r="F13" s="125">
        <f>'2016 - 2020 κλ 0'!F13</f>
        <v>0</v>
      </c>
      <c r="G13" s="21">
        <f>I13</f>
        <v>0</v>
      </c>
      <c r="H13" s="21">
        <f>I13</f>
        <v>0</v>
      </c>
      <c r="I13" s="261">
        <f>IF(H25=3,120,IF(H25=2,70,IF(H25=1,50,IF(H25=4,170,IF(H25=0,0,"FALSE")))))</f>
        <v>0</v>
      </c>
      <c r="J13" s="130">
        <f>IF(H25=3,120,IF(H25=2,70,IF(H25=1,50,IF(H25=4,170,IF(H25=0,0,"FALSE")))))</f>
        <v>0</v>
      </c>
      <c r="K13" s="161"/>
      <c r="L13" s="3" t="s">
        <v>9</v>
      </c>
      <c r="M13" s="105">
        <f>'2016 - 2020 κλ 0'!M13</f>
        <v>93.170000000000016</v>
      </c>
      <c r="N13" s="105">
        <f>0.035*(F19)</f>
        <v>89.545400000000015</v>
      </c>
      <c r="O13" s="105">
        <f>0.035*(G19)</f>
        <v>90.753600000000006</v>
      </c>
      <c r="P13" s="105">
        <f>0.035*(H19)</f>
        <v>91.961800000000011</v>
      </c>
      <c r="Q13" s="24"/>
      <c r="R13" s="105">
        <f>0.035*(J19-J14)</f>
        <v>94.955000000000013</v>
      </c>
      <c r="S13" s="161"/>
      <c r="T13" s="6"/>
      <c r="U13" s="21"/>
      <c r="V13" s="21"/>
      <c r="W13" s="21"/>
      <c r="X13" s="21"/>
      <c r="Y13" s="261"/>
      <c r="Z13" s="130"/>
      <c r="AA13" s="164"/>
      <c r="AB13" s="189"/>
    </row>
    <row r="14" spans="1:28" x14ac:dyDescent="0.25">
      <c r="A14" s="191"/>
      <c r="B14" s="20"/>
      <c r="C14" s="171"/>
      <c r="D14" s="3" t="s">
        <v>129</v>
      </c>
      <c r="E14" s="125">
        <f>'2016 - 2020 κλ 0'!E14</f>
        <v>0</v>
      </c>
      <c r="F14" s="125">
        <f>'2016 - 2020 κλ 0'!F14</f>
        <v>0</v>
      </c>
      <c r="G14" s="21">
        <f>I14</f>
        <v>0</v>
      </c>
      <c r="H14" s="21">
        <f>I14</f>
        <v>0</v>
      </c>
      <c r="I14" s="21">
        <f>IF(H24=3,210,IF(H24=2,210,IF(H24=1,0,IF(H24=4,210,IF(H24=5,250,"FALSE")))))</f>
        <v>0</v>
      </c>
      <c r="J14" s="21">
        <f>IF(H24=3,210,IF(H24=2,210,IF(H24=1,0,IF(H24=4,210,IF(H24=5,250,"FALSE")))))</f>
        <v>0</v>
      </c>
      <c r="K14" s="161"/>
      <c r="L14" s="3" t="s">
        <v>10</v>
      </c>
      <c r="M14" s="105">
        <f>'2016 - 2020 κλ 0'!M14</f>
        <v>64.359960000000001</v>
      </c>
      <c r="N14" s="105">
        <f>0.0255*F19</f>
        <v>65.240219999999994</v>
      </c>
      <c r="O14" s="105">
        <f>0.0255*G19</f>
        <v>66.120480000000001</v>
      </c>
      <c r="P14" s="105">
        <f>0.0255*H19</f>
        <v>67.000739999999993</v>
      </c>
      <c r="Q14" s="24"/>
      <c r="R14" s="105">
        <f>0.0255*J19</f>
        <v>69.1815</v>
      </c>
      <c r="S14" s="161"/>
      <c r="T14" s="6"/>
      <c r="U14" s="21"/>
      <c r="V14" s="21"/>
      <c r="W14" s="21"/>
      <c r="X14" s="21"/>
      <c r="Y14" s="261"/>
      <c r="Z14" s="130"/>
      <c r="AA14" s="164"/>
      <c r="AB14" s="189"/>
    </row>
    <row r="15" spans="1:28" x14ac:dyDescent="0.25">
      <c r="A15" s="191"/>
      <c r="B15" s="20"/>
      <c r="C15" s="171"/>
      <c r="D15" s="3" t="s">
        <v>3</v>
      </c>
      <c r="E15" s="125">
        <f>'2016 - 2020 κλ 0'!E15</f>
        <v>215</v>
      </c>
      <c r="F15" s="125">
        <f>'2016 - 2020 κλ 0'!F15</f>
        <v>450</v>
      </c>
      <c r="G15" s="125">
        <f>I15</f>
        <v>450</v>
      </c>
      <c r="H15" s="125">
        <f>I15</f>
        <v>450</v>
      </c>
      <c r="I15" s="261">
        <f>IF(H22=1,F48,IF(H22=2,F49,IF(H22=3,F50,IF(H22=4,F51,IF(H22=5,F52,"FALSE")))))</f>
        <v>450</v>
      </c>
      <c r="J15" s="130">
        <f>IF(H22=1,F48,IF(H22=2,F49,IF(H22=3,F50,IF(H22=4,F51,IF(H22=5,F52,"FALSE")))))</f>
        <v>450</v>
      </c>
      <c r="K15" s="161"/>
      <c r="L15" s="3"/>
      <c r="M15" s="105"/>
      <c r="N15" s="106"/>
      <c r="O15" s="106"/>
      <c r="P15" s="106"/>
      <c r="Q15" s="24"/>
      <c r="R15" s="106"/>
      <c r="S15" s="161"/>
      <c r="T15" s="6"/>
      <c r="U15" s="21"/>
      <c r="V15" s="21"/>
      <c r="W15" s="21"/>
      <c r="X15" s="21"/>
      <c r="Y15" s="261"/>
      <c r="Z15" s="130"/>
      <c r="AA15" s="164"/>
      <c r="AB15" s="189"/>
    </row>
    <row r="16" spans="1:28" x14ac:dyDescent="0.25">
      <c r="A16" s="191"/>
      <c r="B16" s="20"/>
      <c r="C16" s="171"/>
      <c r="D16" s="3" t="s">
        <v>4</v>
      </c>
      <c r="E16" s="125">
        <f>'2016 - 2020 κλ 0'!E16</f>
        <v>368</v>
      </c>
      <c r="F16" s="22"/>
      <c r="G16" s="202"/>
      <c r="H16" s="202"/>
      <c r="I16" s="261"/>
      <c r="J16" s="130"/>
      <c r="K16" s="161"/>
      <c r="L16" s="3" t="s">
        <v>82</v>
      </c>
      <c r="M16" s="105">
        <f>'2016 - 2020 κλ 0'!M16</f>
        <v>168.34546399999999</v>
      </c>
      <c r="N16" s="105">
        <f>0.0667*(F19)</f>
        <v>170.64794799999999</v>
      </c>
      <c r="O16" s="105">
        <f>0.0667*(G19)</f>
        <v>172.95043199999998</v>
      </c>
      <c r="P16" s="105">
        <f>0.0667*(H19)</f>
        <v>175.252916</v>
      </c>
      <c r="Q16" s="24"/>
      <c r="R16" s="105">
        <f>0.0667*(J19-J14)</f>
        <v>180.9571</v>
      </c>
      <c r="S16" s="161"/>
      <c r="T16" s="3" t="s">
        <v>85</v>
      </c>
      <c r="U16" s="22">
        <f>'2016 - 2020 κλ 0'!T16</f>
        <v>242.04959174133333</v>
      </c>
      <c r="V16" s="22">
        <f>'2016 - 2020 κλ 0'!U16</f>
        <v>285.61954668933339</v>
      </c>
      <c r="W16" s="22">
        <f>'Φόρος 2018 κλ+1'!J4/12</f>
        <v>297.81685973333327</v>
      </c>
      <c r="X16" s="22">
        <f>'Φόρος 2019 κλ+1'!J4/12</f>
        <v>305.66463653333329</v>
      </c>
      <c r="Y16" s="269"/>
      <c r="Z16" s="144">
        <f>IF('Μισθοδοσία 2017 - 2020'!$V$88=2,IF('Μισθοδοσία 2017 - 2020'!$V$87=2,'Φόρος 2020 κλ+1'!J4/12,'Φόρος 2020 κλ+1 αφορ'!J4/12),IF('Μισθοδοσία 2017 - 2020'!$V$87=2,'Φόρος 2020 κλ+1'!J4/12,'Φόρος 2020 κλ+1 αντιμ'!J4/12))</f>
        <v>325.1067533333333</v>
      </c>
      <c r="AA16" s="164"/>
      <c r="AB16" s="189"/>
    </row>
    <row r="17" spans="1:38" ht="15.75" thickBot="1" x14ac:dyDescent="0.3">
      <c r="A17" s="191"/>
      <c r="B17" s="20"/>
      <c r="C17" s="171"/>
      <c r="D17" s="131" t="s">
        <v>5</v>
      </c>
      <c r="E17" s="268">
        <f>'2016 - 2020 κλ 0'!E17</f>
        <v>184</v>
      </c>
      <c r="F17" s="260"/>
      <c r="G17" s="132"/>
      <c r="H17" s="132"/>
      <c r="I17" s="264"/>
      <c r="J17" s="133"/>
      <c r="K17" s="161"/>
      <c r="L17" s="131" t="s">
        <v>83</v>
      </c>
      <c r="M17" s="142">
        <f>'2016 - 2020 κλ 0'!M17</f>
        <v>50.478400000000001</v>
      </c>
      <c r="N17" s="142">
        <f>0.02*F19</f>
        <v>51.168800000000005</v>
      </c>
      <c r="O17" s="142">
        <f>0.02*G19</f>
        <v>51.859200000000001</v>
      </c>
      <c r="P17" s="142">
        <f>0.02*H19</f>
        <v>52.549599999999998</v>
      </c>
      <c r="Q17" s="258"/>
      <c r="R17" s="142">
        <f>0.02*J19</f>
        <v>54.26</v>
      </c>
      <c r="S17" s="161"/>
      <c r="T17" s="131" t="s">
        <v>84</v>
      </c>
      <c r="U17" s="260">
        <f>'2016 - 2020 κλ 0'!T17</f>
        <v>20.900382133333338</v>
      </c>
      <c r="V17" s="260">
        <f>'2016 - 2020 κλ 0'!U17</f>
        <v>28.272624933333343</v>
      </c>
      <c r="W17" s="145">
        <f>'Φόρος 2018 κλ+1'!F4/12</f>
        <v>29.580587733333321</v>
      </c>
      <c r="X17" s="145">
        <f>'Φόρος 2019 κλ+1'!F4/12</f>
        <v>30.888550533333333</v>
      </c>
      <c r="Y17" s="270"/>
      <c r="Z17" s="298">
        <f>IF('Μισθοδοσία 2017 - 2020'!$V$88=2,IF('Μισθοδοσία 2017 - 2020'!$V$87=2,'Φόρος 2020 κλ+1'!F4/12,'Φόρος 2020 κλ+1 αφορ'!F4/12),IF('Μισθοδοσία 2017 - 2020'!$V$87=2,'Φόρος 2020 κλ+1'!F4/12,'Φόρος 2020 κλ+1 αντιμ'!F4/12))</f>
        <v>34.128903333333334</v>
      </c>
      <c r="AA17" s="164"/>
      <c r="AB17" s="189"/>
    </row>
    <row r="18" spans="1:38" ht="15.75" thickBot="1" x14ac:dyDescent="0.3">
      <c r="A18" s="191"/>
      <c r="B18" s="20"/>
      <c r="C18" s="17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4"/>
      <c r="AB18" s="189"/>
    </row>
    <row r="19" spans="1:38" ht="15.75" x14ac:dyDescent="0.25">
      <c r="A19" s="191"/>
      <c r="B19" s="20"/>
      <c r="C19" s="171"/>
      <c r="D19" s="203" t="s">
        <v>6</v>
      </c>
      <c r="E19" s="134">
        <f t="shared" ref="E19:J19" si="1">SUM(E11:E17)</f>
        <v>2523.92</v>
      </c>
      <c r="F19" s="134">
        <f t="shared" si="1"/>
        <v>2558.44</v>
      </c>
      <c r="G19" s="134">
        <f t="shared" si="1"/>
        <v>2592.96</v>
      </c>
      <c r="H19" s="134">
        <f t="shared" si="1"/>
        <v>2627.48</v>
      </c>
      <c r="I19" s="135">
        <f t="shared" si="1"/>
        <v>2662</v>
      </c>
      <c r="J19" s="135">
        <f t="shared" si="1"/>
        <v>2713</v>
      </c>
      <c r="K19" s="161"/>
      <c r="L19" s="203" t="s">
        <v>6</v>
      </c>
      <c r="M19" s="134">
        <f>SUM(M11:M17)</f>
        <v>597.05662400000006</v>
      </c>
      <c r="N19" s="134">
        <f>SUM(N11:N17)</f>
        <v>619.65416800000014</v>
      </c>
      <c r="O19" s="134">
        <f>SUM(O11:O17)</f>
        <v>628.01491199999998</v>
      </c>
      <c r="P19" s="134">
        <f>SUM(P11:P17)</f>
        <v>636.37565599999994</v>
      </c>
      <c r="Q19" s="135"/>
      <c r="R19" s="135">
        <f>SUM(R11:R17)</f>
        <v>657.08860000000004</v>
      </c>
      <c r="S19" s="170"/>
      <c r="T19" s="203" t="s">
        <v>6</v>
      </c>
      <c r="U19" s="134">
        <f>SUM(U11:U17)</f>
        <v>262.94997387466668</v>
      </c>
      <c r="V19" s="134">
        <f t="shared" ref="V19:Z19" si="2">SUM(V11:V17)</f>
        <v>313.89217162266675</v>
      </c>
      <c r="W19" s="134">
        <f t="shared" si="2"/>
        <v>327.39744746666662</v>
      </c>
      <c r="X19" s="134">
        <f t="shared" si="2"/>
        <v>336.55318706666662</v>
      </c>
      <c r="Y19" s="134"/>
      <c r="Z19" s="135">
        <f t="shared" si="2"/>
        <v>359.23565666666661</v>
      </c>
      <c r="AA19" s="164"/>
      <c r="AB19" s="189"/>
    </row>
    <row r="20" spans="1:38" ht="16.5" thickBot="1" x14ac:dyDescent="0.3">
      <c r="A20" s="191"/>
      <c r="B20" s="20"/>
      <c r="C20" s="171"/>
      <c r="D20" s="204" t="s">
        <v>74</v>
      </c>
      <c r="E20" s="136"/>
      <c r="F20" s="137">
        <f>(F19-E19)/E19</f>
        <v>1.3677137151732218E-2</v>
      </c>
      <c r="G20" s="137">
        <f>(G19-E19)/E19</f>
        <v>2.7354274303464435E-2</v>
      </c>
      <c r="H20" s="137">
        <f>(H19-E19)/F19</f>
        <v>4.0477791153984435E-2</v>
      </c>
      <c r="I20" s="138">
        <f>(I19-E19)/E19</f>
        <v>5.4708548606928871E-2</v>
      </c>
      <c r="J20" s="138">
        <f>(J19-E19)/E19</f>
        <v>7.491521125867695E-2</v>
      </c>
      <c r="K20" s="161"/>
      <c r="L20" s="205" t="s">
        <v>73</v>
      </c>
      <c r="M20" s="136"/>
      <c r="N20" s="137">
        <f>(N19-M19)/M19</f>
        <v>3.7848242681920372E-2</v>
      </c>
      <c r="O20" s="137">
        <f>(O19-M19)/M19</f>
        <v>5.1851510820856282E-2</v>
      </c>
      <c r="P20" s="137">
        <f>(P19-M19)/M19</f>
        <v>6.5854778959792387E-2</v>
      </c>
      <c r="Q20" s="138"/>
      <c r="R20" s="138">
        <f>(R19-M19)/M19</f>
        <v>0.10054653710700642</v>
      </c>
      <c r="S20" s="170"/>
      <c r="T20" s="204" t="s">
        <v>73</v>
      </c>
      <c r="U20" s="136"/>
      <c r="V20" s="137">
        <f>(V19-U19)/U19</f>
        <v>0.19373342007739205</v>
      </c>
      <c r="W20" s="137">
        <f>(W19-U19)/U19</f>
        <v>0.24509404827976286</v>
      </c>
      <c r="X20" s="137">
        <f>(X19-U19)/U19</f>
        <v>0.27991336948024348</v>
      </c>
      <c r="Y20" s="137"/>
      <c r="Z20" s="138">
        <f>(Z19-U19)/U19</f>
        <v>0.36617490914029849</v>
      </c>
      <c r="AA20" s="164"/>
      <c r="AB20" s="189"/>
    </row>
    <row r="21" spans="1:38" ht="18.75" x14ac:dyDescent="0.3">
      <c r="A21" s="191"/>
      <c r="B21" s="20"/>
      <c r="C21" s="171"/>
      <c r="D21" s="217"/>
      <c r="E21" s="220">
        <f>INDEX(U58:U98,K32)</f>
        <v>480</v>
      </c>
      <c r="F21" s="220">
        <f>INDEX(U58:U98,L32)</f>
        <v>540</v>
      </c>
      <c r="G21" s="217"/>
      <c r="H21" s="217"/>
      <c r="I21" s="217"/>
      <c r="J21" s="217"/>
      <c r="K21" s="217"/>
      <c r="L21" s="161"/>
      <c r="M21" s="161"/>
      <c r="N21" s="161"/>
      <c r="O21" s="161"/>
      <c r="P21" s="161"/>
      <c r="Q21" s="161"/>
      <c r="R21" s="161"/>
      <c r="S21" s="161"/>
      <c r="T21" s="162"/>
      <c r="U21" s="161"/>
      <c r="V21" s="161"/>
      <c r="W21" s="163"/>
      <c r="X21" s="161"/>
      <c r="Y21" s="161"/>
      <c r="Z21" s="161"/>
      <c r="AA21" s="164"/>
      <c r="AB21" s="189"/>
      <c r="AC21" s="107"/>
      <c r="AD21" s="107"/>
      <c r="AE21" s="107"/>
      <c r="AF21" s="107"/>
      <c r="AG21" s="107"/>
      <c r="AH21" s="107"/>
      <c r="AI21" s="107"/>
      <c r="AJ21" s="107"/>
      <c r="AK21" s="107"/>
      <c r="AL21" s="107"/>
    </row>
    <row r="22" spans="1:38" x14ac:dyDescent="0.25">
      <c r="A22" s="191"/>
      <c r="B22" s="20"/>
      <c r="C22" s="171"/>
      <c r="D22" s="160" t="s">
        <v>137</v>
      </c>
      <c r="E22" s="11"/>
      <c r="F22" s="12"/>
      <c r="G22" s="12"/>
      <c r="H22" s="241">
        <f>'Μισθοδοσία 2017 - 2020'!H25</f>
        <v>3</v>
      </c>
      <c r="I22" s="161"/>
      <c r="J22" s="217"/>
      <c r="K22" s="217"/>
      <c r="L22" s="217"/>
      <c r="M22" s="217"/>
      <c r="N22" s="161"/>
      <c r="O22" s="217"/>
      <c r="P22" s="217"/>
      <c r="Q22" s="217"/>
      <c r="R22" s="217"/>
      <c r="S22" s="217"/>
      <c r="T22" s="172"/>
      <c r="U22" s="172"/>
      <c r="V22" s="172"/>
      <c r="W22" s="172"/>
      <c r="X22" s="172"/>
      <c r="Y22" s="172"/>
      <c r="Z22" s="172"/>
      <c r="AA22" s="164"/>
      <c r="AB22" s="189"/>
    </row>
    <row r="23" spans="1:38" ht="15.75" thickBot="1" x14ac:dyDescent="0.3">
      <c r="A23" s="191"/>
      <c r="B23" s="20"/>
      <c r="C23" s="171"/>
      <c r="D23" s="160" t="s">
        <v>104</v>
      </c>
      <c r="E23" s="11"/>
      <c r="F23" s="12"/>
      <c r="G23" s="12"/>
      <c r="H23" s="241">
        <f>'Μισθοδοσία 2017 - 2020'!H24</f>
        <v>3</v>
      </c>
      <c r="I23" s="161"/>
      <c r="J23" s="217"/>
      <c r="K23" s="217"/>
      <c r="L23" s="217"/>
      <c r="M23" s="217"/>
      <c r="N23" s="161"/>
      <c r="O23" s="217"/>
      <c r="P23" s="217"/>
      <c r="Q23" s="217"/>
      <c r="R23" s="217"/>
      <c r="S23" s="217"/>
      <c r="T23" s="172"/>
      <c r="U23" s="172"/>
      <c r="V23" s="172"/>
      <c r="W23" s="172"/>
      <c r="X23" s="172"/>
      <c r="Y23" s="172"/>
      <c r="Z23" s="172"/>
      <c r="AA23" s="164"/>
      <c r="AB23" s="189"/>
    </row>
    <row r="24" spans="1:38" ht="18" thickBot="1" x14ac:dyDescent="0.35">
      <c r="A24" s="191"/>
      <c r="B24" s="20"/>
      <c r="C24" s="171"/>
      <c r="D24" s="160" t="s">
        <v>124</v>
      </c>
      <c r="E24" s="11"/>
      <c r="F24" s="12"/>
      <c r="G24" s="12"/>
      <c r="H24" s="241">
        <f>'Μισθοδοσία 2017 - 2020'!H26</f>
        <v>1</v>
      </c>
      <c r="I24" s="161"/>
      <c r="J24" s="217"/>
      <c r="K24" s="217"/>
      <c r="L24" s="217"/>
      <c r="M24" s="217"/>
      <c r="N24" s="161"/>
      <c r="O24" s="217"/>
      <c r="P24" s="217"/>
      <c r="Q24" s="217"/>
      <c r="R24" s="217"/>
      <c r="S24" s="217"/>
      <c r="T24" s="153"/>
      <c r="U24" s="154" t="s">
        <v>68</v>
      </c>
      <c r="V24" s="155"/>
      <c r="W24" s="155"/>
      <c r="X24" s="155"/>
      <c r="Y24" s="155"/>
      <c r="Z24" s="159"/>
      <c r="AA24" s="164"/>
      <c r="AB24" s="189"/>
    </row>
    <row r="25" spans="1:38" ht="17.25" customHeight="1" thickBot="1" x14ac:dyDescent="0.35">
      <c r="A25" s="191"/>
      <c r="B25" s="20"/>
      <c r="C25" s="171"/>
      <c r="D25" s="160" t="s">
        <v>96</v>
      </c>
      <c r="E25" s="11"/>
      <c r="F25" s="12"/>
      <c r="G25" s="12"/>
      <c r="H25" s="241">
        <f>'Μισθοδοσία 2017 - 2020'!H27</f>
        <v>0</v>
      </c>
      <c r="I25" s="161"/>
      <c r="J25" s="217"/>
      <c r="K25" s="217"/>
      <c r="L25" s="217"/>
      <c r="M25" s="217"/>
      <c r="N25" s="162"/>
      <c r="O25" s="217"/>
      <c r="P25" s="217"/>
      <c r="Q25" s="217"/>
      <c r="R25" s="217"/>
      <c r="S25" s="217"/>
      <c r="T25" s="126" t="s">
        <v>65</v>
      </c>
      <c r="U25" s="116" t="s">
        <v>75</v>
      </c>
      <c r="V25" s="129" t="s">
        <v>76</v>
      </c>
      <c r="W25" s="129" t="s">
        <v>112</v>
      </c>
      <c r="X25" s="129" t="s">
        <v>113</v>
      </c>
      <c r="Y25" s="267" t="s">
        <v>115</v>
      </c>
      <c r="Z25" s="262" t="s">
        <v>114</v>
      </c>
      <c r="AA25" s="164"/>
      <c r="AB25" s="189"/>
    </row>
    <row r="26" spans="1:38" ht="17.25" customHeight="1" thickBot="1" x14ac:dyDescent="0.35">
      <c r="A26" s="191"/>
      <c r="B26" s="20"/>
      <c r="C26" s="171"/>
      <c r="D26" s="160" t="s">
        <v>97</v>
      </c>
      <c r="E26" s="11"/>
      <c r="F26" s="12"/>
      <c r="G26" s="12"/>
      <c r="H26" s="241">
        <f>'Μισθοδοσία 2017 - 2020'!H28</f>
        <v>0</v>
      </c>
      <c r="I26" s="161"/>
      <c r="J26" s="217"/>
      <c r="K26" s="217"/>
      <c r="L26" s="217"/>
      <c r="M26" s="217"/>
      <c r="N26" s="162"/>
      <c r="O26" s="217"/>
      <c r="P26" s="217"/>
      <c r="Q26" s="217"/>
      <c r="R26" s="217"/>
      <c r="S26" s="217"/>
      <c r="T26" s="206" t="s">
        <v>6</v>
      </c>
      <c r="U26" s="76">
        <f>'Μισθοδοσία παλαιό 2017'!M14</f>
        <v>1668.7462021253334</v>
      </c>
      <c r="V26" s="76">
        <f>F19-N19-V19</f>
        <v>1624.8936603773332</v>
      </c>
      <c r="W26" s="76">
        <f>G19-O19-W19</f>
        <v>1637.5476405333334</v>
      </c>
      <c r="X26" s="76">
        <f>H19-P19-X19</f>
        <v>1654.5511569333335</v>
      </c>
      <c r="Y26" s="76"/>
      <c r="Z26" s="76">
        <f>J19-R19-Z19</f>
        <v>1696.6757433333332</v>
      </c>
      <c r="AA26" s="164"/>
      <c r="AB26" s="189"/>
    </row>
    <row r="27" spans="1:38" ht="17.25" customHeight="1" thickBot="1" x14ac:dyDescent="0.3">
      <c r="A27" s="191"/>
      <c r="B27" s="20"/>
      <c r="C27" s="171"/>
      <c r="D27" s="160" t="s">
        <v>36</v>
      </c>
      <c r="E27" s="11"/>
      <c r="F27" s="12"/>
      <c r="G27" s="12"/>
      <c r="H27" s="241">
        <f>'Μισθοδοσία 2017 - 2020'!H29</f>
        <v>2</v>
      </c>
      <c r="I27" s="274" t="s">
        <v>55</v>
      </c>
      <c r="J27" s="275" t="s">
        <v>119</v>
      </c>
      <c r="K27" s="276"/>
      <c r="L27" s="217"/>
      <c r="M27" s="217"/>
      <c r="N27" s="161"/>
      <c r="O27" s="217"/>
      <c r="P27" s="217"/>
      <c r="Q27" s="217"/>
      <c r="R27" s="217"/>
      <c r="S27" s="217"/>
      <c r="T27" s="207" t="s">
        <v>73</v>
      </c>
      <c r="U27" s="147"/>
      <c r="V27" s="148">
        <f>(V26-U26)/U26</f>
        <v>-2.6278736510171034E-2</v>
      </c>
      <c r="W27" s="148">
        <f>(W26-U26)/U26</f>
        <v>-1.8695809795561003E-2</v>
      </c>
      <c r="X27" s="148">
        <f>(X26-U26)/U26</f>
        <v>-8.5064134821226777E-3</v>
      </c>
      <c r="Y27" s="149"/>
      <c r="Z27" s="149">
        <f>(Z26-U26)/U26</f>
        <v>1.6736841811192407E-2</v>
      </c>
      <c r="AA27" s="165"/>
      <c r="AB27" s="189"/>
    </row>
    <row r="28" spans="1:38" ht="17.25" customHeight="1" x14ac:dyDescent="0.25">
      <c r="A28" s="191"/>
      <c r="B28" s="20"/>
      <c r="C28" s="171"/>
      <c r="D28" s="160" t="s">
        <v>110</v>
      </c>
      <c r="E28" s="11"/>
      <c r="F28" s="12"/>
      <c r="G28" s="12"/>
      <c r="H28" s="241">
        <f>'Μισθοδοσία 2017 - 2020'!H31+1</f>
        <v>17</v>
      </c>
      <c r="I28" s="277">
        <f>H28-1</f>
        <v>16</v>
      </c>
      <c r="J28" s="273">
        <f>'2016 - 2020 κλ 0'!J28</f>
        <v>34.519999999999982</v>
      </c>
      <c r="K28" s="272"/>
      <c r="L28" s="218"/>
      <c r="M28" s="218"/>
      <c r="N28" s="219">
        <f>E19+J28</f>
        <v>2558.44</v>
      </c>
      <c r="O28" s="217"/>
      <c r="P28" s="217"/>
      <c r="Q28" s="217"/>
      <c r="R28" s="217"/>
      <c r="S28" s="217"/>
      <c r="T28" s="172"/>
      <c r="U28" s="172"/>
      <c r="V28" s="172"/>
      <c r="W28" s="172"/>
      <c r="X28" s="172"/>
      <c r="Y28" s="172"/>
      <c r="Z28" s="172"/>
      <c r="AA28" s="164"/>
      <c r="AB28" s="189"/>
    </row>
    <row r="29" spans="1:38" ht="17.25" customHeight="1" x14ac:dyDescent="0.25">
      <c r="A29" s="191"/>
      <c r="B29" s="20"/>
      <c r="C29" s="171"/>
      <c r="D29" s="160" t="s">
        <v>111</v>
      </c>
      <c r="E29" s="11"/>
      <c r="F29" s="12"/>
      <c r="G29" s="12"/>
      <c r="H29" s="241">
        <f>H28+2</f>
        <v>19</v>
      </c>
      <c r="I29" s="277">
        <f>H29-1</f>
        <v>18</v>
      </c>
      <c r="J29" s="218"/>
      <c r="K29" s="218"/>
      <c r="L29" s="218"/>
      <c r="M29" s="218"/>
      <c r="N29" s="219"/>
      <c r="O29" s="217"/>
      <c r="P29" s="217"/>
      <c r="Q29" s="217"/>
      <c r="R29" s="217"/>
      <c r="S29" s="217"/>
      <c r="T29" s="172"/>
      <c r="U29" s="172"/>
      <c r="V29" s="172"/>
      <c r="W29" s="172"/>
      <c r="X29" s="172"/>
      <c r="Y29" s="172"/>
      <c r="Z29" s="172"/>
      <c r="AA29" s="164"/>
      <c r="AB29" s="189"/>
    </row>
    <row r="30" spans="1:38" x14ac:dyDescent="0.25">
      <c r="A30" s="191"/>
      <c r="B30" s="20"/>
      <c r="C30" s="171"/>
      <c r="D30" s="183" t="s">
        <v>136</v>
      </c>
      <c r="E30" s="184"/>
      <c r="F30" s="185">
        <f>INDEX(O58:O98,K32)</f>
        <v>9</v>
      </c>
      <c r="G30" s="186"/>
      <c r="H30" s="161"/>
      <c r="I30" s="161"/>
      <c r="J30" s="217"/>
      <c r="K30" s="217"/>
      <c r="L30" s="217"/>
      <c r="M30" s="217"/>
      <c r="N30" s="161"/>
      <c r="O30" s="217"/>
      <c r="P30" s="217"/>
      <c r="Q30" s="217"/>
      <c r="R30" s="217"/>
      <c r="S30" s="217"/>
      <c r="T30" s="172"/>
      <c r="U30" s="172"/>
      <c r="V30" s="172"/>
      <c r="W30" s="172"/>
      <c r="X30" s="172"/>
      <c r="Y30" s="172"/>
      <c r="Z30" s="172"/>
      <c r="AA30" s="164"/>
      <c r="AB30" s="189"/>
    </row>
    <row r="31" spans="1:38" x14ac:dyDescent="0.25">
      <c r="A31" s="191"/>
      <c r="B31" s="20"/>
      <c r="C31" s="171"/>
      <c r="D31" s="210"/>
      <c r="E31" s="210"/>
      <c r="F31" s="217"/>
      <c r="G31" s="217"/>
      <c r="H31" s="217"/>
      <c r="I31" s="217"/>
      <c r="J31" s="217"/>
      <c r="K31" s="217"/>
      <c r="L31" s="217"/>
      <c r="M31" s="217"/>
      <c r="N31" s="217"/>
      <c r="O31" s="217"/>
      <c r="P31" s="217"/>
      <c r="Q31" s="217"/>
      <c r="R31" s="217"/>
      <c r="S31" s="217"/>
      <c r="T31" s="217"/>
      <c r="U31" s="217"/>
      <c r="V31" s="217"/>
      <c r="W31" s="217"/>
      <c r="X31" s="217"/>
      <c r="Y31" s="217"/>
      <c r="Z31" s="217"/>
      <c r="AA31" s="164"/>
      <c r="AB31" s="189"/>
    </row>
    <row r="32" spans="1:38" ht="15.75" thickBot="1" x14ac:dyDescent="0.3">
      <c r="A32" s="191"/>
      <c r="B32" s="20"/>
      <c r="C32" s="179"/>
      <c r="D32" s="211"/>
      <c r="E32" s="180"/>
      <c r="F32" s="259">
        <f>(F19-N19)*12</f>
        <v>23265.429984000002</v>
      </c>
      <c r="G32" s="259">
        <f>(G19-O19)*12</f>
        <v>23579.341055999997</v>
      </c>
      <c r="H32" s="259">
        <f>(H19-P19)*12</f>
        <v>23893.252128</v>
      </c>
      <c r="I32" s="259">
        <f>(I19-Q19)*12</f>
        <v>31944</v>
      </c>
      <c r="J32" s="259">
        <f>(J19-R19)*12</f>
        <v>24670.936799999999</v>
      </c>
      <c r="K32" s="180">
        <f>MATCH(I28,P58:P98)</f>
        <v>17</v>
      </c>
      <c r="L32" s="180">
        <f>MATCH(I29,P58:P98)</f>
        <v>19</v>
      </c>
      <c r="M32" s="209"/>
      <c r="N32" s="209"/>
      <c r="O32" s="166"/>
      <c r="P32" s="166"/>
      <c r="Q32" s="166"/>
      <c r="R32" s="166"/>
      <c r="S32" s="166"/>
      <c r="T32" s="180"/>
      <c r="U32" s="180"/>
      <c r="V32" s="180"/>
      <c r="W32" s="180"/>
      <c r="X32" s="180"/>
      <c r="Y32" s="180"/>
      <c r="Z32" s="180"/>
      <c r="AA32" s="167"/>
      <c r="AB32" s="189"/>
    </row>
    <row r="33" spans="1:36" x14ac:dyDescent="0.25">
      <c r="A33" s="191"/>
      <c r="B33" s="20"/>
      <c r="C33" s="39"/>
      <c r="D33" s="39"/>
      <c r="E33" s="39"/>
      <c r="F33" s="39"/>
      <c r="G33" s="9"/>
      <c r="H33" s="39"/>
      <c r="I33" s="39"/>
      <c r="J33" s="39"/>
      <c r="K33" s="39"/>
      <c r="L33" s="39"/>
      <c r="M33" s="39"/>
      <c r="N33" s="39"/>
      <c r="O33" s="39"/>
      <c r="P33" s="39"/>
      <c r="Q33" s="39"/>
      <c r="R33" s="39"/>
      <c r="S33" s="39"/>
      <c r="T33" s="39"/>
      <c r="U33" s="39"/>
      <c r="V33" s="39"/>
      <c r="W33" s="39"/>
      <c r="X33" s="39"/>
      <c r="Y33" s="39"/>
      <c r="Z33" s="39"/>
      <c r="AA33" s="39"/>
      <c r="AB33" s="213"/>
    </row>
    <row r="34" spans="1:36" x14ac:dyDescent="0.25">
      <c r="A34" s="191"/>
      <c r="B34" s="20"/>
      <c r="C34" s="39"/>
      <c r="D34" s="39" t="s">
        <v>89</v>
      </c>
      <c r="E34" s="39"/>
      <c r="F34" s="39"/>
      <c r="G34" s="39"/>
      <c r="H34" s="39"/>
      <c r="I34" s="39"/>
      <c r="J34" s="39"/>
      <c r="K34" s="39"/>
      <c r="L34" s="39"/>
      <c r="M34" s="39"/>
      <c r="N34" s="39"/>
      <c r="O34" s="39"/>
      <c r="P34" s="39"/>
      <c r="Q34" s="39"/>
      <c r="R34" s="39"/>
      <c r="S34" s="39"/>
      <c r="T34" s="39"/>
      <c r="U34" s="39"/>
      <c r="V34" s="39"/>
      <c r="W34" s="39"/>
      <c r="X34" s="39"/>
      <c r="Y34" s="39"/>
      <c r="Z34" s="39"/>
      <c r="AA34" s="39"/>
      <c r="AB34" s="213"/>
    </row>
    <row r="35" spans="1:36" x14ac:dyDescent="0.25">
      <c r="A35" s="191"/>
      <c r="B35" s="20"/>
      <c r="C35" s="39"/>
      <c r="D35" s="39" t="s">
        <v>91</v>
      </c>
      <c r="E35" s="214"/>
      <c r="F35" s="39"/>
      <c r="G35" s="39"/>
      <c r="H35" s="39"/>
      <c r="I35" s="39"/>
      <c r="J35" s="39"/>
      <c r="K35" s="39"/>
      <c r="L35" s="39"/>
      <c r="M35" s="39"/>
      <c r="N35" s="39"/>
      <c r="O35" s="39"/>
      <c r="P35" s="39"/>
      <c r="Q35" s="39"/>
      <c r="R35" s="39"/>
      <c r="S35" s="39"/>
      <c r="T35" s="39"/>
      <c r="U35" s="39"/>
      <c r="V35" s="39"/>
      <c r="W35" s="39"/>
      <c r="X35" s="39"/>
      <c r="Y35" s="39"/>
      <c r="Z35" s="39"/>
      <c r="AA35" s="39"/>
      <c r="AB35" s="213"/>
    </row>
    <row r="36" spans="1:36" x14ac:dyDescent="0.25">
      <c r="A36" s="191"/>
      <c r="B36" s="20"/>
      <c r="C36" s="39"/>
      <c r="D36" s="39" t="s">
        <v>92</v>
      </c>
      <c r="E36" s="214"/>
      <c r="F36" s="39"/>
      <c r="G36" s="39"/>
      <c r="H36" s="39"/>
      <c r="I36" s="39"/>
      <c r="J36" s="39"/>
      <c r="K36" s="39"/>
      <c r="L36" s="39"/>
      <c r="M36" s="39"/>
      <c r="N36" s="39"/>
      <c r="O36" s="39"/>
      <c r="P36" s="39"/>
      <c r="Q36" s="39"/>
      <c r="R36" s="39"/>
      <c r="S36" s="39"/>
      <c r="T36" s="39"/>
      <c r="U36" s="39"/>
      <c r="V36" s="39"/>
      <c r="W36" s="39"/>
      <c r="X36" s="39"/>
      <c r="Y36" s="39"/>
      <c r="Z36" s="39"/>
      <c r="AA36" s="39"/>
      <c r="AB36" s="213"/>
    </row>
    <row r="37" spans="1:36" x14ac:dyDescent="0.25">
      <c r="A37" s="191"/>
      <c r="B37" s="20"/>
      <c r="C37" s="39"/>
      <c r="D37" s="39" t="s">
        <v>101</v>
      </c>
      <c r="E37" s="214"/>
      <c r="F37" s="39"/>
      <c r="G37" s="39"/>
      <c r="H37" s="39"/>
      <c r="I37" s="39"/>
      <c r="J37" s="39"/>
      <c r="K37" s="39"/>
      <c r="L37" s="39"/>
      <c r="M37" s="39"/>
      <c r="N37" s="39"/>
      <c r="O37" s="39"/>
      <c r="P37" s="39"/>
      <c r="Q37" s="39"/>
      <c r="R37" s="39"/>
      <c r="S37" s="39"/>
      <c r="T37" s="39"/>
      <c r="U37" s="39"/>
      <c r="V37" s="39"/>
      <c r="W37" s="39"/>
      <c r="X37" s="39"/>
      <c r="Y37" s="39"/>
      <c r="Z37" s="39"/>
      <c r="AA37" s="39"/>
      <c r="AB37" s="213"/>
    </row>
    <row r="38" spans="1:36" x14ac:dyDescent="0.25">
      <c r="A38" s="191"/>
      <c r="B38" s="20"/>
      <c r="C38" s="39"/>
      <c r="D38" s="39" t="s">
        <v>93</v>
      </c>
      <c r="E38" s="214"/>
      <c r="F38" s="39"/>
      <c r="G38" s="39"/>
      <c r="H38" s="39"/>
      <c r="I38" s="39"/>
      <c r="J38" s="39"/>
      <c r="K38" s="39"/>
      <c r="L38" s="39"/>
      <c r="M38" s="39"/>
      <c r="N38" s="39"/>
      <c r="O38" s="39"/>
      <c r="P38" s="39"/>
      <c r="Q38" s="39"/>
      <c r="R38" s="39"/>
      <c r="S38" s="39"/>
      <c r="T38" s="39"/>
      <c r="U38" s="39"/>
      <c r="V38" s="39"/>
      <c r="W38" s="39"/>
      <c r="X38" s="39"/>
      <c r="Y38" s="39"/>
      <c r="Z38" s="39"/>
      <c r="AA38" s="39"/>
      <c r="AB38" s="213"/>
    </row>
    <row r="39" spans="1:36" x14ac:dyDescent="0.25">
      <c r="A39" s="191"/>
      <c r="B39" s="20"/>
      <c r="C39" s="39"/>
      <c r="D39" s="39" t="s">
        <v>94</v>
      </c>
      <c r="E39" s="214"/>
      <c r="F39" s="39"/>
      <c r="G39" s="39"/>
      <c r="H39" s="39"/>
      <c r="I39" s="39"/>
      <c r="J39" s="39"/>
      <c r="K39" s="39"/>
      <c r="L39" s="39"/>
      <c r="M39" s="39"/>
      <c r="N39" s="39"/>
      <c r="O39" s="39"/>
      <c r="P39" s="39"/>
      <c r="Q39" s="39"/>
      <c r="R39" s="39"/>
      <c r="S39" s="39"/>
      <c r="T39" s="39"/>
      <c r="U39" s="39"/>
      <c r="V39" s="39"/>
      <c r="W39" s="39"/>
      <c r="X39" s="39"/>
      <c r="Y39" s="39"/>
      <c r="Z39" s="39"/>
      <c r="AA39" s="39"/>
      <c r="AB39" s="213"/>
    </row>
    <row r="40" spans="1:36" x14ac:dyDescent="0.25">
      <c r="A40" s="191"/>
      <c r="B40" s="20"/>
      <c r="C40" s="39"/>
      <c r="D40" s="39" t="s">
        <v>98</v>
      </c>
      <c r="E40" s="214"/>
      <c r="F40" s="39"/>
      <c r="G40" s="39"/>
      <c r="H40" s="39"/>
      <c r="I40" s="39"/>
      <c r="J40" s="39"/>
      <c r="K40" s="39"/>
      <c r="L40" s="39"/>
      <c r="M40" s="39"/>
      <c r="N40" s="39"/>
      <c r="O40" s="39"/>
      <c r="P40" s="39"/>
      <c r="Q40" s="39"/>
      <c r="R40" s="39"/>
      <c r="S40" s="39"/>
      <c r="T40" s="39"/>
      <c r="U40" s="39"/>
      <c r="V40" s="39"/>
      <c r="W40" s="39"/>
      <c r="X40" s="39"/>
      <c r="Y40" s="39"/>
      <c r="Z40" s="39"/>
      <c r="AA40" s="39"/>
      <c r="AB40" s="213"/>
    </row>
    <row r="41" spans="1:36" x14ac:dyDescent="0.25">
      <c r="A41" s="191"/>
      <c r="B41" s="20"/>
      <c r="C41" s="39"/>
      <c r="D41" s="39" t="s">
        <v>99</v>
      </c>
      <c r="E41" s="214"/>
      <c r="F41" s="39"/>
      <c r="G41" s="39"/>
      <c r="H41" s="39"/>
      <c r="I41" s="39"/>
      <c r="J41" s="39"/>
      <c r="K41" s="39"/>
      <c r="L41" s="39"/>
      <c r="M41" s="39"/>
      <c r="N41" s="39"/>
      <c r="O41" s="39"/>
      <c r="P41" s="39"/>
      <c r="Q41" s="39"/>
      <c r="R41" s="39"/>
      <c r="S41" s="39"/>
      <c r="T41" s="39"/>
      <c r="U41" s="39"/>
      <c r="V41" s="39"/>
      <c r="W41" s="39"/>
      <c r="X41" s="39"/>
      <c r="Y41" s="39"/>
      <c r="Z41" s="39"/>
      <c r="AA41" s="39"/>
      <c r="AB41" s="213"/>
    </row>
    <row r="42" spans="1:36" x14ac:dyDescent="0.25">
      <c r="A42" s="191"/>
      <c r="B42" s="20"/>
      <c r="C42" s="39"/>
      <c r="D42" s="39"/>
      <c r="E42" s="214"/>
      <c r="F42" s="39"/>
      <c r="G42" s="39"/>
      <c r="H42" s="39"/>
      <c r="I42" s="39"/>
      <c r="J42" s="39"/>
      <c r="K42" s="39"/>
      <c r="L42" s="39"/>
      <c r="M42" s="39"/>
      <c r="N42" s="39"/>
      <c r="O42" s="39"/>
      <c r="P42" s="39"/>
      <c r="Q42" s="39"/>
      <c r="R42" s="39"/>
      <c r="S42" s="39"/>
      <c r="T42" s="39"/>
      <c r="U42" s="39"/>
      <c r="V42" s="39"/>
      <c r="W42" s="39"/>
      <c r="X42" s="39"/>
      <c r="Y42" s="39"/>
      <c r="Z42" s="39"/>
      <c r="AA42" s="39"/>
      <c r="AB42" s="213"/>
    </row>
    <row r="43" spans="1:36" x14ac:dyDescent="0.25">
      <c r="A43" s="191"/>
      <c r="B43" s="20"/>
      <c r="C43" s="39"/>
      <c r="D43" s="85" t="s">
        <v>40</v>
      </c>
      <c r="E43" s="214"/>
      <c r="F43" s="39"/>
      <c r="G43" s="39"/>
      <c r="H43" s="39"/>
      <c r="I43" s="39"/>
      <c r="J43" s="39"/>
      <c r="K43" s="39"/>
      <c r="L43" s="39"/>
      <c r="M43" s="39"/>
      <c r="N43" s="39"/>
      <c r="O43" s="39"/>
      <c r="P43" s="39"/>
      <c r="Q43" s="39"/>
      <c r="R43" s="39"/>
      <c r="S43" s="39"/>
      <c r="T43" s="39"/>
      <c r="U43" s="39"/>
      <c r="V43" s="39"/>
      <c r="W43" s="39"/>
      <c r="X43" s="39"/>
      <c r="Y43" s="39"/>
      <c r="Z43" s="39"/>
      <c r="AA43" s="39"/>
      <c r="AB43" s="213"/>
    </row>
    <row r="44" spans="1:36" ht="15.75" thickBot="1" x14ac:dyDescent="0.3">
      <c r="A44" s="191"/>
      <c r="B44" s="192"/>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6"/>
      <c r="AD44" s="85"/>
    </row>
    <row r="45" spans="1:36" x14ac:dyDescent="0.25">
      <c r="B45" s="194"/>
      <c r="C45" s="194"/>
      <c r="D45" s="195"/>
      <c r="E45" s="222"/>
      <c r="F45" s="195"/>
      <c r="G45" s="195"/>
      <c r="H45" s="195"/>
      <c r="I45" s="195"/>
      <c r="J45" s="112"/>
      <c r="K45" s="112"/>
      <c r="L45" s="112"/>
      <c r="M45" s="112"/>
      <c r="N45" s="112"/>
      <c r="O45" s="112"/>
      <c r="P45" s="112"/>
      <c r="Q45" s="112"/>
      <c r="R45" s="112"/>
      <c r="S45" s="112"/>
      <c r="T45" s="112"/>
      <c r="U45" s="112"/>
      <c r="V45" s="112"/>
      <c r="W45" s="112"/>
      <c r="X45" s="112"/>
      <c r="Y45" s="112"/>
      <c r="Z45" s="112"/>
      <c r="AA45" s="194"/>
      <c r="AB45" s="194"/>
      <c r="AC45" s="194"/>
      <c r="AD45" s="194"/>
      <c r="AE45" s="194"/>
      <c r="AF45" s="194"/>
      <c r="AG45" s="194"/>
      <c r="AH45" s="194"/>
      <c r="AI45" s="194"/>
    </row>
    <row r="46" spans="1:36" x14ac:dyDescent="0.25">
      <c r="B46" s="194"/>
      <c r="C46" s="194"/>
      <c r="D46" s="92"/>
      <c r="E46" s="94" t="s">
        <v>79</v>
      </c>
      <c r="F46" s="92"/>
      <c r="G46" s="92"/>
      <c r="H46" s="92"/>
      <c r="I46" s="92"/>
      <c r="J46" s="92"/>
      <c r="K46" s="92"/>
      <c r="L46" s="92"/>
      <c r="M46" s="92"/>
      <c r="N46" s="196"/>
      <c r="O46" s="197" t="s">
        <v>81</v>
      </c>
      <c r="P46" s="196"/>
      <c r="Q46" s="196"/>
      <c r="R46" s="196"/>
      <c r="S46" s="196"/>
      <c r="T46" s="196"/>
      <c r="U46" s="196"/>
      <c r="V46" s="92"/>
      <c r="W46" s="92"/>
      <c r="X46" s="92"/>
      <c r="Y46" s="92"/>
      <c r="Z46" s="92"/>
      <c r="AA46" s="195"/>
      <c r="AB46" s="195"/>
      <c r="AC46" s="195"/>
      <c r="AD46" s="195"/>
      <c r="AE46" s="195"/>
      <c r="AF46" s="195"/>
      <c r="AG46" s="195"/>
      <c r="AH46" s="195"/>
      <c r="AI46" s="194"/>
      <c r="AJ46" s="52"/>
    </row>
    <row r="47" spans="1:36" ht="29.25" customHeight="1" x14ac:dyDescent="0.25">
      <c r="B47" s="194"/>
      <c r="C47" s="194"/>
      <c r="D47" s="198" t="s">
        <v>31</v>
      </c>
      <c r="E47" s="198" t="s">
        <v>32</v>
      </c>
      <c r="F47" s="232" t="s">
        <v>3</v>
      </c>
      <c r="G47" s="94" t="s">
        <v>6</v>
      </c>
      <c r="H47" s="198"/>
      <c r="I47" s="92"/>
      <c r="J47" s="92"/>
      <c r="K47" s="92"/>
      <c r="L47" s="92"/>
      <c r="M47" s="92"/>
      <c r="N47" s="199" t="s">
        <v>23</v>
      </c>
      <c r="O47" s="235" t="s">
        <v>51</v>
      </c>
      <c r="P47" s="236" t="s">
        <v>25</v>
      </c>
      <c r="Q47" s="236" t="s">
        <v>26</v>
      </c>
      <c r="R47" s="236" t="s">
        <v>27</v>
      </c>
      <c r="S47" s="236"/>
      <c r="T47" s="195"/>
      <c r="U47" s="224" t="s">
        <v>49</v>
      </c>
      <c r="V47" s="224" t="s">
        <v>50</v>
      </c>
      <c r="W47" s="223" t="s">
        <v>47</v>
      </c>
      <c r="X47" s="223" t="s">
        <v>46</v>
      </c>
      <c r="Y47" s="195"/>
      <c r="Z47" s="195"/>
      <c r="AA47" s="195"/>
      <c r="AB47" s="112"/>
      <c r="AC47" s="112"/>
      <c r="AD47" s="112"/>
      <c r="AE47" s="194"/>
      <c r="AF47" s="194"/>
      <c r="AG47" s="194"/>
      <c r="AH47" s="194"/>
      <c r="AI47" s="194"/>
      <c r="AJ47" s="52"/>
    </row>
    <row r="48" spans="1:36" ht="15.75" x14ac:dyDescent="0.25">
      <c r="B48" s="194"/>
      <c r="C48" s="194"/>
      <c r="D48" s="195" t="s">
        <v>35</v>
      </c>
      <c r="E48" s="225">
        <v>2122</v>
      </c>
      <c r="F48" s="226">
        <v>500</v>
      </c>
      <c r="G48" s="227">
        <f>SUM(E48:F48)</f>
        <v>2622</v>
      </c>
      <c r="H48" s="195"/>
      <c r="I48" s="195"/>
      <c r="J48" s="92"/>
      <c r="K48" s="92"/>
      <c r="L48" s="92"/>
      <c r="M48" s="92"/>
      <c r="N48" s="196">
        <v>25000</v>
      </c>
      <c r="O48" s="237">
        <v>22</v>
      </c>
      <c r="P48" s="237">
        <v>4400</v>
      </c>
      <c r="Q48" s="237">
        <v>20000</v>
      </c>
      <c r="R48" s="237">
        <v>4400</v>
      </c>
      <c r="S48" s="237"/>
      <c r="T48" s="195"/>
      <c r="U48" s="238">
        <f>F32</f>
        <v>23265.429984000002</v>
      </c>
      <c r="V48" s="238">
        <f>'Φόρος 2013'!E4</f>
        <v>5118.3945964800005</v>
      </c>
      <c r="W48" s="239">
        <f>'Φόρος 2013'!C10</f>
        <v>1900</v>
      </c>
      <c r="X48" s="238">
        <f>V48-W48</f>
        <v>3218.3945964800005</v>
      </c>
      <c r="Y48" s="195"/>
      <c r="Z48" s="195"/>
      <c r="AA48" s="195"/>
      <c r="AB48" s="112"/>
      <c r="AC48" s="112"/>
      <c r="AD48" s="112"/>
      <c r="AE48" s="194"/>
      <c r="AF48" s="194"/>
      <c r="AG48" s="194"/>
      <c r="AH48" s="194"/>
      <c r="AI48" s="194"/>
      <c r="AJ48" s="52"/>
    </row>
    <row r="49" spans="2:41" x14ac:dyDescent="0.25">
      <c r="B49" s="194"/>
      <c r="C49" s="194"/>
      <c r="D49" s="195" t="s">
        <v>29</v>
      </c>
      <c r="E49" s="225">
        <v>2122</v>
      </c>
      <c r="F49" s="226">
        <v>500</v>
      </c>
      <c r="G49" s="227">
        <f t="shared" ref="G49:G52" si="3">SUM(E49:F49)</f>
        <v>2622</v>
      </c>
      <c r="H49" s="195"/>
      <c r="I49" s="195"/>
      <c r="J49" s="92"/>
      <c r="K49" s="92"/>
      <c r="L49" s="92"/>
      <c r="M49" s="92"/>
      <c r="N49" s="196">
        <v>17000</v>
      </c>
      <c r="O49" s="237">
        <v>29</v>
      </c>
      <c r="P49" s="237">
        <v>2900</v>
      </c>
      <c r="Q49" s="237">
        <v>30000</v>
      </c>
      <c r="R49" s="237">
        <v>7300</v>
      </c>
      <c r="S49" s="237"/>
      <c r="T49" s="195"/>
      <c r="U49" s="195"/>
      <c r="V49" s="195"/>
      <c r="W49" s="195"/>
      <c r="X49" s="195"/>
      <c r="Y49" s="195"/>
      <c r="Z49" s="195"/>
      <c r="AA49" s="195"/>
      <c r="AB49" s="112"/>
      <c r="AC49" s="112"/>
      <c r="AD49" s="112"/>
      <c r="AE49" s="194"/>
      <c r="AF49" s="194"/>
      <c r="AG49" s="194"/>
      <c r="AH49" s="194"/>
      <c r="AI49" s="194"/>
      <c r="AJ49" s="52"/>
    </row>
    <row r="50" spans="2:41" x14ac:dyDescent="0.25">
      <c r="B50" s="194"/>
      <c r="C50" s="194"/>
      <c r="D50" s="195" t="s">
        <v>33</v>
      </c>
      <c r="E50" s="225">
        <v>1804</v>
      </c>
      <c r="F50" s="226">
        <v>450</v>
      </c>
      <c r="G50" s="227">
        <f t="shared" si="3"/>
        <v>2254</v>
      </c>
      <c r="H50" s="195"/>
      <c r="I50" s="195"/>
      <c r="J50" s="195"/>
      <c r="K50" s="195"/>
      <c r="L50" s="195"/>
      <c r="M50" s="195"/>
      <c r="N50" s="200" t="s">
        <v>45</v>
      </c>
      <c r="O50" s="237">
        <v>37</v>
      </c>
      <c r="P50" s="237">
        <v>3700</v>
      </c>
      <c r="Q50" s="237">
        <v>40000</v>
      </c>
      <c r="R50" s="237">
        <v>11000</v>
      </c>
      <c r="S50" s="237"/>
      <c r="T50" s="195"/>
      <c r="U50" s="195"/>
      <c r="V50" s="195"/>
      <c r="W50" s="195"/>
      <c r="X50" s="195"/>
      <c r="Y50" s="195"/>
      <c r="Z50" s="195"/>
      <c r="AA50" s="195"/>
      <c r="AB50" s="112"/>
      <c r="AC50" s="112"/>
      <c r="AD50" s="112"/>
      <c r="AE50" s="112"/>
      <c r="AF50" s="112"/>
      <c r="AG50" s="112"/>
      <c r="AH50" s="112"/>
      <c r="AI50" s="194"/>
      <c r="AJ50" s="52"/>
    </row>
    <row r="51" spans="2:41" x14ac:dyDescent="0.25">
      <c r="B51" s="194"/>
      <c r="C51" s="194"/>
      <c r="D51" s="195" t="s">
        <v>34</v>
      </c>
      <c r="E51" s="225">
        <v>1592</v>
      </c>
      <c r="F51" s="226">
        <v>400</v>
      </c>
      <c r="G51" s="227">
        <f t="shared" si="3"/>
        <v>1992</v>
      </c>
      <c r="H51" s="195"/>
      <c r="I51" s="195"/>
      <c r="J51" s="195"/>
      <c r="K51" s="195"/>
      <c r="L51" s="195"/>
      <c r="M51" s="195"/>
      <c r="N51" s="92"/>
      <c r="O51" s="195"/>
      <c r="P51" s="195"/>
      <c r="Q51" s="195"/>
      <c r="R51" s="195"/>
      <c r="S51" s="195"/>
      <c r="T51" s="195"/>
      <c r="U51" s="195"/>
      <c r="V51" s="195"/>
      <c r="W51" s="195"/>
      <c r="X51" s="223"/>
      <c r="Y51" s="195"/>
      <c r="Z51" s="195"/>
      <c r="AA51" s="195"/>
      <c r="AB51" s="112"/>
      <c r="AC51" s="112"/>
      <c r="AD51" s="112"/>
      <c r="AE51" s="112"/>
      <c r="AF51" s="112"/>
      <c r="AG51" s="112"/>
      <c r="AH51" s="112"/>
      <c r="AI51" s="194"/>
      <c r="AJ51" s="52"/>
    </row>
    <row r="52" spans="2:41" x14ac:dyDescent="0.25">
      <c r="B52" s="194"/>
      <c r="C52" s="194"/>
      <c r="D52" s="225" t="s">
        <v>30</v>
      </c>
      <c r="E52" s="225">
        <v>1485</v>
      </c>
      <c r="F52" s="226">
        <v>250</v>
      </c>
      <c r="G52" s="227">
        <f t="shared" si="3"/>
        <v>1735</v>
      </c>
      <c r="H52" s="225"/>
      <c r="I52" s="195"/>
      <c r="J52" s="195"/>
      <c r="K52" s="195"/>
      <c r="L52" s="195"/>
      <c r="M52" s="195"/>
      <c r="N52" s="92"/>
      <c r="O52" s="195"/>
      <c r="P52" s="195"/>
      <c r="Q52" s="195"/>
      <c r="R52" s="195"/>
      <c r="S52" s="195"/>
      <c r="T52" s="195"/>
      <c r="U52" s="195"/>
      <c r="V52" s="195"/>
      <c r="W52" s="195"/>
      <c r="X52" s="227"/>
      <c r="Y52" s="195"/>
      <c r="Z52" s="195"/>
      <c r="AA52" s="195"/>
      <c r="AB52" s="112"/>
      <c r="AC52" s="112"/>
      <c r="AD52" s="112"/>
      <c r="AE52" s="112"/>
      <c r="AF52" s="112"/>
      <c r="AG52" s="112"/>
      <c r="AH52" s="112"/>
      <c r="AI52" s="194"/>
      <c r="AJ52" s="52"/>
    </row>
    <row r="53" spans="2:41" x14ac:dyDescent="0.25">
      <c r="B53" s="194"/>
      <c r="C53" s="194"/>
      <c r="D53" s="195"/>
      <c r="E53" s="195"/>
      <c r="F53" s="228"/>
      <c r="G53" s="195"/>
      <c r="H53" s="195"/>
      <c r="I53" s="195"/>
      <c r="J53" s="195"/>
      <c r="K53" s="195"/>
      <c r="L53" s="195"/>
      <c r="M53" s="195"/>
      <c r="N53" s="196" t="s">
        <v>72</v>
      </c>
      <c r="O53" s="195"/>
      <c r="P53" s="195"/>
      <c r="Q53" s="195"/>
      <c r="R53" s="195"/>
      <c r="S53" s="195"/>
      <c r="T53" s="195"/>
      <c r="U53" s="195"/>
      <c r="V53" s="195"/>
      <c r="W53" s="195"/>
      <c r="X53" s="195"/>
      <c r="Y53" s="195"/>
      <c r="Z53" s="195"/>
      <c r="AA53" s="195"/>
      <c r="AB53" s="112"/>
      <c r="AC53" s="112"/>
      <c r="AD53" s="112"/>
      <c r="AE53" s="112"/>
      <c r="AF53" s="112"/>
      <c r="AG53" s="112"/>
      <c r="AH53" s="112"/>
      <c r="AI53" s="194"/>
      <c r="AJ53" s="52"/>
      <c r="AM53" s="89"/>
      <c r="AN53" s="89"/>
      <c r="AO53" s="89"/>
    </row>
    <row r="54" spans="2:41" x14ac:dyDescent="0.25">
      <c r="B54" s="194"/>
      <c r="C54" s="194"/>
      <c r="D54" s="94" t="s">
        <v>40</v>
      </c>
      <c r="E54" s="92"/>
      <c r="F54" s="92"/>
      <c r="G54" s="195"/>
      <c r="H54" s="195"/>
      <c r="I54" s="195"/>
      <c r="J54" s="195"/>
      <c r="K54" s="195"/>
      <c r="L54" s="195"/>
      <c r="M54" s="195"/>
      <c r="N54" s="92" t="s">
        <v>64</v>
      </c>
      <c r="O54" s="195"/>
      <c r="P54" s="195"/>
      <c r="Q54" s="195"/>
      <c r="R54" s="195"/>
      <c r="S54" s="195"/>
      <c r="T54" s="195"/>
      <c r="U54" s="195"/>
      <c r="V54" s="195"/>
      <c r="W54" s="195"/>
      <c r="X54" s="195"/>
      <c r="Y54" s="195"/>
      <c r="Z54" s="195"/>
      <c r="AA54" s="195"/>
      <c r="AB54" s="112"/>
      <c r="AC54" s="112"/>
      <c r="AD54" s="112"/>
      <c r="AE54" s="112"/>
      <c r="AF54" s="112"/>
      <c r="AG54" s="112"/>
      <c r="AH54" s="112"/>
      <c r="AI54" s="194"/>
      <c r="AJ54" s="52"/>
      <c r="AM54" s="89"/>
      <c r="AN54" s="89"/>
      <c r="AO54" s="89"/>
    </row>
    <row r="55" spans="2:41" x14ac:dyDescent="0.25">
      <c r="B55" s="194"/>
      <c r="C55" s="194"/>
      <c r="D55" s="94"/>
      <c r="E55" s="92"/>
      <c r="F55" s="92"/>
      <c r="G55" s="195"/>
      <c r="H55" s="195"/>
      <c r="I55" s="195"/>
      <c r="J55" s="195"/>
      <c r="K55" s="195"/>
      <c r="L55" s="195"/>
      <c r="M55" s="195"/>
      <c r="N55" s="92"/>
      <c r="O55" s="195"/>
      <c r="P55" s="195"/>
      <c r="Q55" s="195"/>
      <c r="R55" s="195"/>
      <c r="S55" s="195"/>
      <c r="T55" s="195"/>
      <c r="U55" s="195"/>
      <c r="V55" s="195"/>
      <c r="W55" s="195"/>
      <c r="X55" s="195"/>
      <c r="Y55" s="195"/>
      <c r="Z55" s="195"/>
      <c r="AA55" s="195"/>
      <c r="AB55" s="112"/>
      <c r="AC55" s="112"/>
      <c r="AD55" s="112"/>
      <c r="AE55" s="112"/>
      <c r="AF55" s="112"/>
      <c r="AG55" s="112"/>
      <c r="AH55" s="112"/>
      <c r="AI55" s="194"/>
      <c r="AJ55" s="52"/>
      <c r="AM55" s="89"/>
      <c r="AN55" s="89"/>
      <c r="AO55" s="89"/>
    </row>
    <row r="56" spans="2:41" x14ac:dyDescent="0.25">
      <c r="B56" s="194"/>
      <c r="C56" s="194"/>
      <c r="D56" s="92"/>
      <c r="E56" s="92"/>
      <c r="F56" s="92"/>
      <c r="G56" s="195"/>
      <c r="H56" s="195"/>
      <c r="I56" s="195"/>
      <c r="J56" s="195"/>
      <c r="K56" s="195"/>
      <c r="L56" s="195"/>
      <c r="M56" s="195"/>
      <c r="N56" s="92"/>
      <c r="O56" s="195"/>
      <c r="P56" s="195"/>
      <c r="Q56" s="195"/>
      <c r="R56" s="195"/>
      <c r="S56" s="195"/>
      <c r="T56" s="195"/>
      <c r="U56" s="195"/>
      <c r="V56" s="195"/>
      <c r="W56" s="195"/>
      <c r="X56" s="195"/>
      <c r="Y56" s="195"/>
      <c r="Z56" s="195"/>
      <c r="AA56" s="195"/>
      <c r="AB56" s="112"/>
      <c r="AC56" s="112"/>
      <c r="AD56" s="112"/>
      <c r="AE56" s="112"/>
      <c r="AF56" s="112"/>
      <c r="AG56" s="112"/>
      <c r="AH56" s="112"/>
      <c r="AI56" s="112"/>
      <c r="AJ56" s="52"/>
      <c r="AM56" s="89"/>
      <c r="AN56" s="89"/>
      <c r="AO56" s="89"/>
    </row>
    <row r="57" spans="2:41" x14ac:dyDescent="0.25">
      <c r="B57" s="49"/>
      <c r="C57" s="49"/>
      <c r="D57" s="92"/>
      <c r="E57" s="92"/>
      <c r="F57" s="92"/>
      <c r="G57" s="195"/>
      <c r="H57" s="195"/>
      <c r="I57" s="195"/>
      <c r="J57" s="195"/>
      <c r="K57" s="195"/>
      <c r="L57" s="195"/>
      <c r="M57" s="195"/>
      <c r="N57" s="92"/>
      <c r="O57" s="195" t="s">
        <v>54</v>
      </c>
      <c r="P57" s="195" t="s">
        <v>55</v>
      </c>
      <c r="Q57" s="195"/>
      <c r="R57" s="195"/>
      <c r="S57" s="195"/>
      <c r="T57" s="195"/>
      <c r="U57" s="195" t="s">
        <v>56</v>
      </c>
      <c r="V57" s="195" t="s">
        <v>57</v>
      </c>
      <c r="W57" s="195"/>
      <c r="X57" s="195"/>
      <c r="Y57" s="201"/>
      <c r="Z57" s="201"/>
      <c r="AA57" s="201"/>
      <c r="AB57" s="51"/>
      <c r="AC57" s="51"/>
      <c r="AD57" s="51"/>
      <c r="AE57" s="51"/>
      <c r="AF57" s="51"/>
      <c r="AG57" s="51"/>
      <c r="AH57" s="51"/>
      <c r="AI57" s="201"/>
      <c r="AJ57" s="52"/>
      <c r="AM57" s="89"/>
      <c r="AN57" s="89"/>
      <c r="AO57" s="89"/>
    </row>
    <row r="58" spans="2:41" x14ac:dyDescent="0.25">
      <c r="B58" s="49"/>
      <c r="C58" s="49"/>
      <c r="D58" s="92"/>
      <c r="E58" s="92"/>
      <c r="F58" s="92"/>
      <c r="G58" s="195"/>
      <c r="H58" s="195"/>
      <c r="I58" s="195"/>
      <c r="J58" s="195"/>
      <c r="K58" s="195"/>
      <c r="L58" s="195"/>
      <c r="M58" s="195"/>
      <c r="N58" s="92"/>
      <c r="O58" s="195">
        <v>1</v>
      </c>
      <c r="P58" s="195">
        <v>0</v>
      </c>
      <c r="Q58" s="195"/>
      <c r="R58" s="195"/>
      <c r="S58" s="195"/>
      <c r="T58" s="195">
        <v>0</v>
      </c>
      <c r="U58" s="195">
        <v>0</v>
      </c>
      <c r="V58" s="227">
        <f t="shared" ref="V58:V98" si="4">$E$11*T58</f>
        <v>0</v>
      </c>
      <c r="W58" s="195"/>
      <c r="X58" s="195"/>
      <c r="Y58" s="195"/>
      <c r="Z58" s="195"/>
      <c r="AA58" s="195"/>
      <c r="AB58" s="112"/>
      <c r="AC58" s="112"/>
      <c r="AD58" s="112"/>
      <c r="AE58" s="92"/>
      <c r="AF58" s="92"/>
      <c r="AG58" s="92"/>
      <c r="AH58" s="92"/>
      <c r="AI58" s="201"/>
      <c r="AJ58" s="52"/>
      <c r="AM58" s="89"/>
      <c r="AN58" s="89"/>
      <c r="AO58" s="89"/>
    </row>
    <row r="59" spans="2:41" x14ac:dyDescent="0.25">
      <c r="B59" s="49"/>
      <c r="C59" s="49"/>
      <c r="D59" s="92"/>
      <c r="E59" s="94" t="s">
        <v>80</v>
      </c>
      <c r="F59" s="92"/>
      <c r="G59" s="195"/>
      <c r="H59" s="195"/>
      <c r="I59" s="195"/>
      <c r="J59" s="195"/>
      <c r="K59" s="195"/>
      <c r="L59" s="195"/>
      <c r="M59" s="195"/>
      <c r="N59" s="92"/>
      <c r="O59" s="195">
        <v>2</v>
      </c>
      <c r="P59" s="195">
        <v>1</v>
      </c>
      <c r="Q59" s="195"/>
      <c r="R59" s="195"/>
      <c r="S59" s="195"/>
      <c r="T59" s="195">
        <v>0.04</v>
      </c>
      <c r="U59" s="228">
        <v>60</v>
      </c>
      <c r="V59" s="227">
        <f t="shared" si="4"/>
        <v>53.24</v>
      </c>
      <c r="W59" s="195">
        <v>0</v>
      </c>
      <c r="X59" s="195" t="s">
        <v>38</v>
      </c>
      <c r="Y59" s="195"/>
      <c r="Z59" s="195"/>
      <c r="AA59" s="195"/>
      <c r="AB59" s="112"/>
      <c r="AC59" s="112"/>
      <c r="AD59" s="112"/>
      <c r="AE59" s="92"/>
      <c r="AF59" s="92"/>
      <c r="AG59" s="92"/>
      <c r="AH59" s="92"/>
      <c r="AI59" s="201"/>
      <c r="AJ59" s="52"/>
      <c r="AM59" s="89"/>
      <c r="AN59" s="89"/>
      <c r="AO59" s="89"/>
    </row>
    <row r="60" spans="2:41" ht="28.5" customHeight="1" x14ac:dyDescent="0.25">
      <c r="B60" s="49"/>
      <c r="C60" s="49"/>
      <c r="D60" s="198" t="s">
        <v>31</v>
      </c>
      <c r="E60" s="198" t="s">
        <v>32</v>
      </c>
      <c r="F60" s="232" t="s">
        <v>3</v>
      </c>
      <c r="G60" s="224" t="s">
        <v>4</v>
      </c>
      <c r="H60" s="224" t="s">
        <v>5</v>
      </c>
      <c r="I60" s="223" t="s">
        <v>6</v>
      </c>
      <c r="J60" s="223"/>
      <c r="K60" s="223"/>
      <c r="L60" s="223"/>
      <c r="M60" s="223"/>
      <c r="N60" s="92"/>
      <c r="O60" s="195">
        <v>2</v>
      </c>
      <c r="P60" s="195">
        <v>2</v>
      </c>
      <c r="Q60" s="195"/>
      <c r="R60" s="195"/>
      <c r="S60" s="195"/>
      <c r="T60" s="195">
        <v>0.04</v>
      </c>
      <c r="U60" s="228">
        <v>60</v>
      </c>
      <c r="V60" s="227">
        <f t="shared" si="4"/>
        <v>53.24</v>
      </c>
      <c r="W60" s="195">
        <v>1</v>
      </c>
      <c r="X60" s="195" t="s">
        <v>37</v>
      </c>
      <c r="Y60" s="195"/>
      <c r="Z60" s="195"/>
      <c r="AA60" s="195"/>
      <c r="AB60" s="112"/>
      <c r="AC60" s="112"/>
      <c r="AD60" s="112"/>
      <c r="AE60" s="92"/>
      <c r="AF60" s="92"/>
      <c r="AG60" s="92"/>
      <c r="AH60" s="92"/>
      <c r="AI60" s="201"/>
      <c r="AJ60" s="52"/>
      <c r="AM60" s="89"/>
      <c r="AN60" s="89"/>
      <c r="AO60" s="89"/>
    </row>
    <row r="61" spans="2:41" x14ac:dyDescent="0.25">
      <c r="B61" s="49"/>
      <c r="C61" s="49"/>
      <c r="D61" s="92" t="s">
        <v>35</v>
      </c>
      <c r="E61" s="233">
        <v>1459</v>
      </c>
      <c r="F61" s="234">
        <v>296</v>
      </c>
      <c r="G61" s="195">
        <v>460</v>
      </c>
      <c r="H61" s="195">
        <v>343</v>
      </c>
      <c r="I61" s="227">
        <f>SUM(E61:H61)</f>
        <v>2558</v>
      </c>
      <c r="J61" s="227"/>
      <c r="K61" s="227"/>
      <c r="L61" s="227"/>
      <c r="M61" s="227"/>
      <c r="N61" s="92"/>
      <c r="O61" s="195">
        <v>3</v>
      </c>
      <c r="P61" s="195">
        <v>3</v>
      </c>
      <c r="Q61" s="195"/>
      <c r="R61" s="195"/>
      <c r="S61" s="195"/>
      <c r="T61" s="195">
        <v>0.08</v>
      </c>
      <c r="U61" s="228">
        <v>120</v>
      </c>
      <c r="V61" s="227">
        <f t="shared" si="4"/>
        <v>106.48</v>
      </c>
      <c r="W61" s="195">
        <v>2</v>
      </c>
      <c r="X61" s="195"/>
      <c r="Y61" s="195"/>
      <c r="Z61" s="195"/>
      <c r="AA61" s="195"/>
      <c r="AB61" s="112"/>
      <c r="AC61" s="112"/>
      <c r="AD61" s="112"/>
      <c r="AE61" s="92"/>
      <c r="AF61" s="92"/>
      <c r="AG61" s="92"/>
      <c r="AH61" s="92"/>
      <c r="AI61" s="201"/>
      <c r="AJ61" s="52"/>
      <c r="AM61" s="89"/>
      <c r="AN61" s="89"/>
      <c r="AO61" s="89"/>
    </row>
    <row r="62" spans="2:41" x14ac:dyDescent="0.25">
      <c r="B62" s="49"/>
      <c r="C62" s="49"/>
      <c r="D62" s="92" t="s">
        <v>29</v>
      </c>
      <c r="E62" s="233">
        <v>1459</v>
      </c>
      <c r="F62" s="234">
        <v>226</v>
      </c>
      <c r="G62" s="195">
        <v>390</v>
      </c>
      <c r="H62" s="195">
        <v>273</v>
      </c>
      <c r="I62" s="227">
        <f t="shared" ref="I62:I65" si="5">SUM(E62:H62)</f>
        <v>2348</v>
      </c>
      <c r="J62" s="227"/>
      <c r="K62" s="227"/>
      <c r="L62" s="227"/>
      <c r="M62" s="227"/>
      <c r="N62" s="92"/>
      <c r="O62" s="195">
        <v>3</v>
      </c>
      <c r="P62" s="195">
        <v>4</v>
      </c>
      <c r="Q62" s="195"/>
      <c r="R62" s="195"/>
      <c r="S62" s="195"/>
      <c r="T62" s="195">
        <v>0.08</v>
      </c>
      <c r="U62" s="228">
        <v>120</v>
      </c>
      <c r="V62" s="227">
        <f t="shared" si="4"/>
        <v>106.48</v>
      </c>
      <c r="W62" s="195">
        <v>3</v>
      </c>
      <c r="X62" s="195"/>
      <c r="Y62" s="227"/>
      <c r="Z62" s="227"/>
      <c r="AA62" s="227"/>
      <c r="AB62" s="109"/>
      <c r="AC62" s="109"/>
      <c r="AD62" s="109"/>
      <c r="AE62" s="93"/>
      <c r="AF62" s="93"/>
      <c r="AG62" s="93"/>
      <c r="AH62" s="93"/>
      <c r="AI62" s="201"/>
      <c r="AJ62" s="52"/>
      <c r="AM62" s="89"/>
      <c r="AN62" s="89"/>
      <c r="AO62" s="89"/>
    </row>
    <row r="63" spans="2:41" x14ac:dyDescent="0.25">
      <c r="B63" s="49"/>
      <c r="C63" s="49"/>
      <c r="D63" s="92" t="s">
        <v>33</v>
      </c>
      <c r="E63" s="233">
        <v>1331</v>
      </c>
      <c r="F63" s="234">
        <v>215</v>
      </c>
      <c r="G63" s="195">
        <v>368</v>
      </c>
      <c r="H63" s="195">
        <v>184</v>
      </c>
      <c r="I63" s="227">
        <f t="shared" si="5"/>
        <v>2098</v>
      </c>
      <c r="J63" s="227"/>
      <c r="K63" s="227"/>
      <c r="L63" s="227"/>
      <c r="M63" s="227"/>
      <c r="N63" s="92"/>
      <c r="O63" s="195">
        <v>4</v>
      </c>
      <c r="P63" s="195">
        <v>5</v>
      </c>
      <c r="Q63" s="195">
        <v>1</v>
      </c>
      <c r="R63" s="195"/>
      <c r="S63" s="195"/>
      <c r="T63" s="195">
        <v>0.12</v>
      </c>
      <c r="U63" s="228">
        <v>180</v>
      </c>
      <c r="V63" s="227">
        <f t="shared" si="4"/>
        <v>159.72</v>
      </c>
      <c r="W63" s="195">
        <v>4</v>
      </c>
      <c r="X63" s="195"/>
      <c r="Y63" s="195"/>
      <c r="Z63" s="195"/>
      <c r="AA63" s="195"/>
      <c r="AB63" s="112"/>
      <c r="AC63" s="112"/>
      <c r="AD63" s="112"/>
      <c r="AE63" s="92"/>
      <c r="AF63" s="92"/>
      <c r="AG63" s="92"/>
      <c r="AH63" s="92"/>
      <c r="AI63" s="201"/>
      <c r="AJ63" s="52"/>
      <c r="AM63" s="89"/>
      <c r="AN63" s="89"/>
      <c r="AO63" s="89"/>
    </row>
    <row r="64" spans="2:41" x14ac:dyDescent="0.25">
      <c r="B64" s="49"/>
      <c r="C64" s="49"/>
      <c r="D64" s="92" t="s">
        <v>34</v>
      </c>
      <c r="E64" s="233">
        <v>1150</v>
      </c>
      <c r="F64" s="234">
        <v>200</v>
      </c>
      <c r="G64" s="195">
        <v>335</v>
      </c>
      <c r="H64" s="195">
        <v>128</v>
      </c>
      <c r="I64" s="227">
        <f t="shared" si="5"/>
        <v>1813</v>
      </c>
      <c r="J64" s="227"/>
      <c r="K64" s="227"/>
      <c r="L64" s="227"/>
      <c r="M64" s="227"/>
      <c r="N64" s="92"/>
      <c r="O64" s="195">
        <v>4</v>
      </c>
      <c r="P64" s="195">
        <v>6</v>
      </c>
      <c r="Q64" s="195"/>
      <c r="R64" s="195"/>
      <c r="S64" s="195"/>
      <c r="T64" s="195">
        <v>0.12</v>
      </c>
      <c r="U64" s="228">
        <v>180</v>
      </c>
      <c r="V64" s="227">
        <f t="shared" si="4"/>
        <v>159.72</v>
      </c>
      <c r="W64" s="195"/>
      <c r="X64" s="195"/>
      <c r="Y64" s="195"/>
      <c r="Z64" s="195"/>
      <c r="AA64" s="195"/>
      <c r="AB64" s="112"/>
      <c r="AC64" s="112"/>
      <c r="AD64" s="112"/>
      <c r="AE64" s="92"/>
      <c r="AF64" s="92"/>
      <c r="AG64" s="92"/>
      <c r="AH64" s="92"/>
      <c r="AI64" s="201"/>
      <c r="AJ64" s="52"/>
      <c r="AM64" s="89"/>
      <c r="AN64" s="89"/>
      <c r="AO64" s="89"/>
    </row>
    <row r="65" spans="2:36" x14ac:dyDescent="0.25">
      <c r="B65" s="49"/>
      <c r="C65" s="49"/>
      <c r="D65" s="233" t="s">
        <v>30</v>
      </c>
      <c r="E65" s="233">
        <v>1065</v>
      </c>
      <c r="F65" s="234">
        <v>184</v>
      </c>
      <c r="G65" s="225">
        <v>300</v>
      </c>
      <c r="H65" s="225">
        <v>128</v>
      </c>
      <c r="I65" s="227">
        <f t="shared" si="5"/>
        <v>1677</v>
      </c>
      <c r="J65" s="227"/>
      <c r="K65" s="227"/>
      <c r="L65" s="227"/>
      <c r="M65" s="227"/>
      <c r="N65" s="92"/>
      <c r="O65" s="195">
        <v>5</v>
      </c>
      <c r="P65" s="195">
        <v>7</v>
      </c>
      <c r="Q65" s="195"/>
      <c r="R65" s="195"/>
      <c r="S65" s="195"/>
      <c r="T65" s="195">
        <v>0.16</v>
      </c>
      <c r="U65" s="228">
        <v>240</v>
      </c>
      <c r="V65" s="227">
        <f t="shared" si="4"/>
        <v>212.96</v>
      </c>
      <c r="W65" s="231">
        <v>2</v>
      </c>
      <c r="X65" s="195"/>
      <c r="Y65" s="195"/>
      <c r="Z65" s="195"/>
      <c r="AA65" s="195"/>
      <c r="AB65" s="92"/>
      <c r="AC65" s="92"/>
      <c r="AD65" s="92"/>
      <c r="AE65" s="92"/>
      <c r="AF65" s="92"/>
      <c r="AG65" s="92"/>
      <c r="AH65" s="92"/>
      <c r="AI65" s="201"/>
      <c r="AJ65" s="52"/>
    </row>
    <row r="66" spans="2:36" x14ac:dyDescent="0.25">
      <c r="B66" s="49"/>
      <c r="C66" s="49"/>
      <c r="D66" s="92"/>
      <c r="E66" s="92"/>
      <c r="F66" s="92"/>
      <c r="G66" s="195"/>
      <c r="H66" s="195"/>
      <c r="I66" s="195"/>
      <c r="J66" s="195"/>
      <c r="K66" s="195"/>
      <c r="L66" s="195"/>
      <c r="M66" s="195"/>
      <c r="N66" s="92"/>
      <c r="O66" s="195">
        <v>5</v>
      </c>
      <c r="P66" s="195">
        <v>8</v>
      </c>
      <c r="Q66" s="195"/>
      <c r="R66" s="195"/>
      <c r="S66" s="195"/>
      <c r="T66" s="195">
        <v>0.16</v>
      </c>
      <c r="U66" s="228">
        <v>240</v>
      </c>
      <c r="V66" s="227">
        <f t="shared" si="4"/>
        <v>212.96</v>
      </c>
      <c r="W66" s="195"/>
      <c r="X66" s="195"/>
      <c r="Y66" s="201"/>
      <c r="Z66" s="201"/>
      <c r="AA66" s="201"/>
      <c r="AB66" s="50"/>
      <c r="AC66" s="50"/>
      <c r="AD66" s="50"/>
      <c r="AE66" s="50"/>
      <c r="AF66" s="50"/>
      <c r="AG66" s="50"/>
      <c r="AH66" s="50"/>
      <c r="AI66" s="201"/>
      <c r="AJ66" s="52"/>
    </row>
    <row r="67" spans="2:36" x14ac:dyDescent="0.25">
      <c r="B67" s="49"/>
      <c r="C67" s="49"/>
      <c r="D67" s="92"/>
      <c r="E67" s="92"/>
      <c r="F67" s="92"/>
      <c r="G67" s="195"/>
      <c r="H67" s="195"/>
      <c r="I67" s="195"/>
      <c r="J67" s="195"/>
      <c r="K67" s="195"/>
      <c r="L67" s="195"/>
      <c r="M67" s="195"/>
      <c r="N67" s="92"/>
      <c r="O67" s="195">
        <v>6</v>
      </c>
      <c r="P67" s="195">
        <v>9</v>
      </c>
      <c r="Q67" s="195"/>
      <c r="R67" s="195"/>
      <c r="S67" s="195"/>
      <c r="T67" s="195">
        <v>0.2</v>
      </c>
      <c r="U67" s="228">
        <v>300</v>
      </c>
      <c r="V67" s="227">
        <f t="shared" si="4"/>
        <v>266.2</v>
      </c>
      <c r="W67" s="52">
        <v>0</v>
      </c>
      <c r="X67" s="195"/>
      <c r="Y67" s="201"/>
      <c r="Z67" s="201"/>
      <c r="AA67" s="201"/>
      <c r="AB67" s="50"/>
      <c r="AC67" s="50"/>
      <c r="AD67" s="50"/>
      <c r="AE67" s="50"/>
      <c r="AF67" s="50"/>
      <c r="AG67" s="50"/>
      <c r="AH67" s="50"/>
      <c r="AI67" s="201"/>
      <c r="AJ67" s="52"/>
    </row>
    <row r="68" spans="2:36" x14ac:dyDescent="0.25">
      <c r="B68" s="49"/>
      <c r="C68" s="49"/>
      <c r="D68" s="92"/>
      <c r="E68" s="92"/>
      <c r="F68" s="92"/>
      <c r="G68" s="195"/>
      <c r="H68" s="195"/>
      <c r="I68" s="195"/>
      <c r="J68" s="195"/>
      <c r="K68" s="195"/>
      <c r="L68" s="195"/>
      <c r="M68" s="195"/>
      <c r="N68" s="92"/>
      <c r="O68" s="195">
        <v>6</v>
      </c>
      <c r="P68" s="195">
        <v>10</v>
      </c>
      <c r="Q68" s="195"/>
      <c r="R68" s="195"/>
      <c r="S68" s="195"/>
      <c r="T68" s="195">
        <v>0.2</v>
      </c>
      <c r="U68" s="228">
        <v>300</v>
      </c>
      <c r="V68" s="227">
        <f t="shared" si="4"/>
        <v>266.2</v>
      </c>
      <c r="W68" s="195">
        <v>1</v>
      </c>
      <c r="X68" s="195"/>
      <c r="Y68" s="201"/>
      <c r="Z68" s="201"/>
      <c r="AA68" s="201"/>
      <c r="AB68" s="50"/>
      <c r="AC68" s="50"/>
      <c r="AD68" s="50"/>
      <c r="AE68" s="50"/>
      <c r="AF68" s="50"/>
      <c r="AG68" s="50"/>
      <c r="AH68" s="50"/>
      <c r="AI68" s="201"/>
      <c r="AJ68" s="52"/>
    </row>
    <row r="69" spans="2:36" x14ac:dyDescent="0.25">
      <c r="B69" s="49"/>
      <c r="C69" s="49"/>
      <c r="D69" s="92"/>
      <c r="E69" s="92"/>
      <c r="F69" s="92"/>
      <c r="G69" s="195"/>
      <c r="H69" s="195"/>
      <c r="I69" s="195"/>
      <c r="J69" s="195"/>
      <c r="K69" s="195"/>
      <c r="L69" s="195"/>
      <c r="M69" s="195"/>
      <c r="N69" s="92"/>
      <c r="O69" s="195">
        <v>7</v>
      </c>
      <c r="P69" s="195">
        <v>11</v>
      </c>
      <c r="Q69" s="195"/>
      <c r="R69" s="195"/>
      <c r="S69" s="195"/>
      <c r="T69" s="195">
        <v>0.24</v>
      </c>
      <c r="U69" s="228">
        <v>360</v>
      </c>
      <c r="V69" s="227">
        <f t="shared" si="4"/>
        <v>319.44</v>
      </c>
      <c r="W69" s="195">
        <v>2</v>
      </c>
      <c r="X69" s="195"/>
      <c r="Y69" s="201"/>
      <c r="Z69" s="201"/>
      <c r="AA69" s="201"/>
      <c r="AB69" s="50"/>
      <c r="AC69" s="50"/>
      <c r="AD69" s="50"/>
      <c r="AE69" s="50"/>
      <c r="AF69" s="50"/>
      <c r="AG69" s="50"/>
      <c r="AH69" s="50"/>
      <c r="AI69" s="201"/>
      <c r="AJ69" s="52"/>
    </row>
    <row r="70" spans="2:36" x14ac:dyDescent="0.25">
      <c r="B70" s="49"/>
      <c r="C70" s="49"/>
      <c r="D70" s="92"/>
      <c r="E70" s="92"/>
      <c r="F70" s="92"/>
      <c r="G70" s="195"/>
      <c r="H70" s="195"/>
      <c r="I70" s="195"/>
      <c r="J70" s="195"/>
      <c r="K70" s="195"/>
      <c r="L70" s="195"/>
      <c r="M70" s="195"/>
      <c r="N70" s="92"/>
      <c r="O70" s="195">
        <v>7</v>
      </c>
      <c r="P70" s="195">
        <v>12</v>
      </c>
      <c r="Q70" s="195"/>
      <c r="R70" s="195"/>
      <c r="S70" s="195"/>
      <c r="T70" s="195">
        <v>0.24</v>
      </c>
      <c r="U70" s="228">
        <v>360</v>
      </c>
      <c r="V70" s="227">
        <f t="shared" si="4"/>
        <v>319.44</v>
      </c>
      <c r="W70" s="195">
        <v>3</v>
      </c>
      <c r="X70" s="195"/>
      <c r="Y70" s="201"/>
      <c r="Z70" s="201"/>
      <c r="AA70" s="201"/>
      <c r="AB70" s="50"/>
      <c r="AC70" s="50"/>
      <c r="AD70" s="50"/>
      <c r="AE70" s="50"/>
      <c r="AF70" s="50"/>
      <c r="AG70" s="50"/>
      <c r="AH70" s="50"/>
      <c r="AI70" s="201"/>
      <c r="AJ70" s="52"/>
    </row>
    <row r="71" spans="2:36" x14ac:dyDescent="0.25">
      <c r="B71" s="49"/>
      <c r="C71" s="49"/>
      <c r="D71" s="92"/>
      <c r="E71" s="92"/>
      <c r="F71" s="92"/>
      <c r="G71" s="195"/>
      <c r="H71" s="195"/>
      <c r="I71" s="195"/>
      <c r="J71" s="195"/>
      <c r="K71" s="195"/>
      <c r="L71" s="195"/>
      <c r="M71" s="195"/>
      <c r="N71" s="92"/>
      <c r="O71" s="195">
        <v>8</v>
      </c>
      <c r="P71" s="195">
        <v>13</v>
      </c>
      <c r="Q71" s="195"/>
      <c r="R71" s="195"/>
      <c r="S71" s="195"/>
      <c r="T71" s="195">
        <v>0.28000000000000003</v>
      </c>
      <c r="U71" s="228">
        <v>420</v>
      </c>
      <c r="V71" s="227">
        <f t="shared" si="4"/>
        <v>372.68000000000006</v>
      </c>
      <c r="W71" s="195">
        <v>4</v>
      </c>
      <c r="X71" s="195"/>
      <c r="Y71" s="201"/>
      <c r="Z71" s="201"/>
      <c r="AA71" s="201"/>
      <c r="AB71" s="50"/>
      <c r="AC71" s="50"/>
      <c r="AD71" s="50"/>
      <c r="AE71" s="50"/>
      <c r="AF71" s="50"/>
      <c r="AG71" s="50"/>
      <c r="AH71" s="50"/>
      <c r="AI71" s="201"/>
      <c r="AJ71" s="52"/>
    </row>
    <row r="72" spans="2:36" x14ac:dyDescent="0.25">
      <c r="B72" s="49"/>
      <c r="C72" s="49"/>
      <c r="D72" s="92"/>
      <c r="E72" s="92"/>
      <c r="F72" s="92"/>
      <c r="G72" s="195"/>
      <c r="H72" s="195"/>
      <c r="I72" s="195"/>
      <c r="J72" s="195"/>
      <c r="K72" s="195"/>
      <c r="L72" s="195"/>
      <c r="M72" s="195"/>
      <c r="N72" s="92"/>
      <c r="O72" s="195">
        <v>8</v>
      </c>
      <c r="P72" s="195">
        <v>14</v>
      </c>
      <c r="Q72" s="195"/>
      <c r="R72" s="195"/>
      <c r="S72" s="195"/>
      <c r="T72" s="195">
        <v>0.28000000000000003</v>
      </c>
      <c r="U72" s="228">
        <v>420</v>
      </c>
      <c r="V72" s="227">
        <f t="shared" si="4"/>
        <v>372.68000000000006</v>
      </c>
      <c r="W72" s="195"/>
      <c r="X72" s="195"/>
      <c r="Y72" s="201"/>
      <c r="Z72" s="201"/>
      <c r="AA72" s="201"/>
      <c r="AB72" s="50"/>
      <c r="AC72" s="50"/>
      <c r="AD72" s="50"/>
      <c r="AE72" s="50"/>
      <c r="AF72" s="50"/>
      <c r="AG72" s="50"/>
      <c r="AH72" s="50"/>
      <c r="AI72" s="201"/>
      <c r="AJ72" s="52"/>
    </row>
    <row r="73" spans="2:36" x14ac:dyDescent="0.25">
      <c r="B73" s="49"/>
      <c r="C73" s="49"/>
      <c r="D73" s="92"/>
      <c r="E73" s="92"/>
      <c r="F73" s="92"/>
      <c r="G73" s="195"/>
      <c r="H73" s="195"/>
      <c r="I73" s="195"/>
      <c r="J73" s="195"/>
      <c r="K73" s="195"/>
      <c r="L73" s="195"/>
      <c r="M73" s="195"/>
      <c r="N73" s="92"/>
      <c r="O73" s="195">
        <v>9</v>
      </c>
      <c r="P73" s="195">
        <v>15</v>
      </c>
      <c r="Q73" s="195"/>
      <c r="R73" s="195"/>
      <c r="S73" s="195"/>
      <c r="T73" s="195">
        <v>0.32</v>
      </c>
      <c r="U73" s="228">
        <v>480</v>
      </c>
      <c r="V73" s="227">
        <f t="shared" si="4"/>
        <v>425.92</v>
      </c>
      <c r="W73" s="195">
        <v>2</v>
      </c>
      <c r="X73" s="195"/>
      <c r="Y73" s="201"/>
      <c r="Z73" s="201"/>
      <c r="AA73" s="201"/>
      <c r="AB73" s="50"/>
      <c r="AC73" s="50"/>
      <c r="AD73" s="50"/>
      <c r="AE73" s="50"/>
      <c r="AF73" s="50"/>
      <c r="AG73" s="50"/>
      <c r="AH73" s="50"/>
      <c r="AI73" s="49"/>
    </row>
    <row r="74" spans="2:36" x14ac:dyDescent="0.25">
      <c r="B74" s="49"/>
      <c r="C74" s="49"/>
      <c r="D74" s="92"/>
      <c r="E74" s="92"/>
      <c r="F74" s="92"/>
      <c r="G74" s="195"/>
      <c r="H74" s="195"/>
      <c r="I74" s="195"/>
      <c r="J74" s="195"/>
      <c r="K74" s="195"/>
      <c r="L74" s="195"/>
      <c r="M74" s="195"/>
      <c r="N74" s="92"/>
      <c r="O74" s="195">
        <v>9</v>
      </c>
      <c r="P74" s="195">
        <v>16</v>
      </c>
      <c r="Q74" s="195"/>
      <c r="R74" s="195"/>
      <c r="S74" s="195"/>
      <c r="T74" s="195">
        <v>0.32</v>
      </c>
      <c r="U74" s="228">
        <v>480</v>
      </c>
      <c r="V74" s="227">
        <f t="shared" si="4"/>
        <v>425.92</v>
      </c>
      <c r="W74" s="195"/>
      <c r="X74" s="195" t="s">
        <v>102</v>
      </c>
      <c r="Y74" s="201"/>
      <c r="Z74" s="201"/>
      <c r="AA74" s="201"/>
      <c r="AB74" s="50"/>
      <c r="AC74" s="50"/>
      <c r="AD74" s="50"/>
      <c r="AE74" s="50"/>
      <c r="AF74" s="50"/>
      <c r="AG74" s="50"/>
      <c r="AH74" s="50"/>
      <c r="AI74" s="49"/>
    </row>
    <row r="75" spans="2:36" x14ac:dyDescent="0.25">
      <c r="B75" s="49"/>
      <c r="C75" s="49"/>
      <c r="D75" s="92"/>
      <c r="E75" s="92"/>
      <c r="F75" s="92"/>
      <c r="G75" s="195"/>
      <c r="H75" s="195"/>
      <c r="I75" s="195"/>
      <c r="J75" s="195"/>
      <c r="K75" s="195"/>
      <c r="L75" s="195"/>
      <c r="M75" s="195"/>
      <c r="N75" s="92"/>
      <c r="O75" s="195">
        <v>10</v>
      </c>
      <c r="P75" s="195">
        <v>17</v>
      </c>
      <c r="Q75" s="195"/>
      <c r="R75" s="195"/>
      <c r="S75" s="195"/>
      <c r="T75" s="195">
        <v>0.36</v>
      </c>
      <c r="U75" s="228">
        <v>540</v>
      </c>
      <c r="V75" s="227">
        <f t="shared" si="4"/>
        <v>479.15999999999997</v>
      </c>
      <c r="W75" s="195"/>
      <c r="X75" s="195" t="s">
        <v>103</v>
      </c>
      <c r="Y75" s="201"/>
      <c r="Z75" s="201"/>
      <c r="AA75" s="201"/>
      <c r="AB75" s="50"/>
      <c r="AC75" s="50"/>
      <c r="AD75" s="50"/>
      <c r="AE75" s="50"/>
      <c r="AF75" s="50"/>
      <c r="AG75" s="50"/>
      <c r="AH75" s="50"/>
      <c r="AI75" s="49"/>
    </row>
    <row r="76" spans="2:36" x14ac:dyDescent="0.25">
      <c r="B76" s="49"/>
      <c r="C76" s="49"/>
      <c r="D76" s="92"/>
      <c r="E76" s="92"/>
      <c r="F76" s="92"/>
      <c r="G76" s="195"/>
      <c r="H76" s="195"/>
      <c r="I76" s="195"/>
      <c r="J76" s="195"/>
      <c r="K76" s="195"/>
      <c r="L76" s="195"/>
      <c r="M76" s="195"/>
      <c r="N76" s="92"/>
      <c r="O76" s="195">
        <v>10</v>
      </c>
      <c r="P76" s="195">
        <v>18</v>
      </c>
      <c r="Q76" s="195"/>
      <c r="R76" s="195"/>
      <c r="S76" s="195"/>
      <c r="T76" s="195">
        <v>0.36</v>
      </c>
      <c r="U76" s="228">
        <v>540</v>
      </c>
      <c r="V76" s="227">
        <f t="shared" si="4"/>
        <v>479.15999999999997</v>
      </c>
      <c r="W76" s="195"/>
      <c r="X76" s="195">
        <v>2</v>
      </c>
      <c r="Y76" s="201"/>
      <c r="Z76" s="201"/>
      <c r="AA76" s="201"/>
      <c r="AB76" s="50"/>
      <c r="AC76" s="50"/>
      <c r="AD76" s="50"/>
      <c r="AE76" s="50"/>
      <c r="AF76" s="50"/>
      <c r="AG76" s="50"/>
      <c r="AH76" s="50"/>
      <c r="AI76" s="49"/>
    </row>
    <row r="77" spans="2:36" x14ac:dyDescent="0.25">
      <c r="B77" s="49"/>
      <c r="C77" s="49"/>
      <c r="D77" s="92"/>
      <c r="E77" s="92"/>
      <c r="F77" s="92"/>
      <c r="G77" s="195"/>
      <c r="H77" s="195"/>
      <c r="I77" s="195"/>
      <c r="J77" s="195"/>
      <c r="K77" s="195"/>
      <c r="L77" s="195"/>
      <c r="M77" s="195"/>
      <c r="N77" s="193"/>
      <c r="O77" s="240">
        <v>11</v>
      </c>
      <c r="P77" s="195">
        <v>19</v>
      </c>
      <c r="Q77" s="195"/>
      <c r="R77" s="195"/>
      <c r="S77" s="195"/>
      <c r="T77" s="195">
        <v>0.4</v>
      </c>
      <c r="U77" s="228">
        <v>600</v>
      </c>
      <c r="V77" s="227">
        <f t="shared" si="4"/>
        <v>532.4</v>
      </c>
      <c r="W77" s="195"/>
      <c r="X77" s="195"/>
      <c r="Y77" s="201"/>
      <c r="Z77" s="201"/>
      <c r="AA77" s="201"/>
      <c r="AB77" s="50"/>
      <c r="AC77" s="50"/>
      <c r="AD77" s="50"/>
      <c r="AE77" s="50"/>
      <c r="AF77" s="50"/>
      <c r="AG77" s="50"/>
      <c r="AH77" s="50"/>
    </row>
    <row r="78" spans="2:36" x14ac:dyDescent="0.25">
      <c r="B78" s="49"/>
      <c r="C78" s="49"/>
      <c r="D78" s="92"/>
      <c r="E78" s="92"/>
      <c r="F78" s="92"/>
      <c r="G78" s="195"/>
      <c r="H78" s="195"/>
      <c r="I78" s="195"/>
      <c r="J78" s="195"/>
      <c r="K78" s="195"/>
      <c r="L78" s="195"/>
      <c r="M78" s="195"/>
      <c r="N78" s="193"/>
      <c r="O78" s="240">
        <v>11</v>
      </c>
      <c r="P78" s="195">
        <v>20</v>
      </c>
      <c r="Q78" s="195"/>
      <c r="R78" s="195"/>
      <c r="S78" s="195"/>
      <c r="T78" s="195">
        <v>0.4</v>
      </c>
      <c r="U78" s="228">
        <v>600</v>
      </c>
      <c r="V78" s="227">
        <f t="shared" si="4"/>
        <v>532.4</v>
      </c>
      <c r="W78" s="195"/>
      <c r="X78" s="195"/>
      <c r="Y78" s="201"/>
      <c r="Z78" s="201"/>
      <c r="AA78" s="201"/>
      <c r="AB78" s="50"/>
      <c r="AC78" s="50"/>
      <c r="AD78" s="50"/>
      <c r="AE78" s="50"/>
      <c r="AF78" s="50"/>
      <c r="AG78" s="50"/>
      <c r="AH78" s="50"/>
    </row>
    <row r="79" spans="2:36" x14ac:dyDescent="0.25">
      <c r="B79" s="49"/>
      <c r="C79" s="49"/>
      <c r="D79" s="92"/>
      <c r="E79" s="92"/>
      <c r="F79" s="92"/>
      <c r="G79" s="92"/>
      <c r="H79" s="92"/>
      <c r="I79" s="92"/>
      <c r="J79" s="92"/>
      <c r="K79" s="92"/>
      <c r="L79" s="92"/>
      <c r="M79" s="92"/>
      <c r="N79" s="193"/>
      <c r="O79" s="240">
        <v>12</v>
      </c>
      <c r="P79" s="195">
        <v>21</v>
      </c>
      <c r="Q79" s="195"/>
      <c r="R79" s="195"/>
      <c r="S79" s="195"/>
      <c r="T79" s="195">
        <v>0.44</v>
      </c>
      <c r="U79" s="228">
        <v>660</v>
      </c>
      <c r="V79" s="227">
        <f t="shared" si="4"/>
        <v>585.64</v>
      </c>
      <c r="W79" s="195"/>
      <c r="X79" s="195"/>
      <c r="Y79" s="201"/>
      <c r="Z79" s="201"/>
      <c r="AA79" s="201"/>
      <c r="AB79" s="50"/>
      <c r="AC79" s="50"/>
      <c r="AD79" s="50"/>
      <c r="AE79" s="50"/>
      <c r="AF79" s="50"/>
      <c r="AG79" s="50"/>
      <c r="AH79" s="50"/>
    </row>
    <row r="80" spans="2:36" x14ac:dyDescent="0.25">
      <c r="B80" s="49"/>
      <c r="C80" s="49"/>
      <c r="D80" s="92"/>
      <c r="E80" s="92"/>
      <c r="F80" s="92"/>
      <c r="G80" s="92"/>
      <c r="H80" s="92"/>
      <c r="I80" s="92"/>
      <c r="J80" s="92"/>
      <c r="K80" s="92"/>
      <c r="L80" s="92"/>
      <c r="M80" s="92"/>
      <c r="N80" s="193"/>
      <c r="O80" s="240">
        <v>12</v>
      </c>
      <c r="P80" s="195">
        <v>22</v>
      </c>
      <c r="Q80" s="195"/>
      <c r="R80" s="195"/>
      <c r="S80" s="195"/>
      <c r="T80" s="195">
        <v>0.44</v>
      </c>
      <c r="U80" s="228">
        <v>660</v>
      </c>
      <c r="V80" s="227">
        <f t="shared" si="4"/>
        <v>585.64</v>
      </c>
      <c r="W80" s="195"/>
      <c r="X80" s="195"/>
      <c r="Y80" s="201"/>
      <c r="Z80" s="201"/>
      <c r="AA80" s="201"/>
      <c r="AB80" s="50"/>
      <c r="AC80" s="50"/>
      <c r="AD80" s="50"/>
      <c r="AE80" s="50"/>
      <c r="AF80" s="50"/>
      <c r="AG80" s="50"/>
      <c r="AH80" s="50"/>
    </row>
    <row r="81" spans="2:34" x14ac:dyDescent="0.25">
      <c r="B81" s="49"/>
      <c r="C81" s="49"/>
      <c r="D81" s="92"/>
      <c r="E81" s="92"/>
      <c r="F81" s="92"/>
      <c r="G81" s="92"/>
      <c r="H81" s="92"/>
      <c r="I81" s="92"/>
      <c r="J81" s="92"/>
      <c r="K81" s="92"/>
      <c r="L81" s="92"/>
      <c r="M81" s="92"/>
      <c r="N81" s="193"/>
      <c r="O81" s="240">
        <v>13</v>
      </c>
      <c r="P81" s="195">
        <v>23</v>
      </c>
      <c r="Q81" s="195"/>
      <c r="R81" s="195"/>
      <c r="S81" s="195"/>
      <c r="T81" s="195">
        <v>0.48</v>
      </c>
      <c r="U81" s="228">
        <v>720</v>
      </c>
      <c r="V81" s="227">
        <f t="shared" si="4"/>
        <v>638.88</v>
      </c>
      <c r="W81" s="195"/>
      <c r="X81" s="195"/>
      <c r="Y81" s="201"/>
      <c r="Z81" s="201"/>
      <c r="AA81" s="201"/>
      <c r="AB81" s="50"/>
      <c r="AC81" s="50"/>
      <c r="AD81" s="50"/>
      <c r="AE81" s="50"/>
      <c r="AF81" s="50"/>
      <c r="AG81" s="50"/>
      <c r="AH81" s="50"/>
    </row>
    <row r="82" spans="2:34" x14ac:dyDescent="0.25">
      <c r="B82" s="49"/>
      <c r="C82" s="49"/>
      <c r="D82" s="92"/>
      <c r="E82" s="92"/>
      <c r="F82" s="92"/>
      <c r="G82" s="92"/>
      <c r="H82" s="92"/>
      <c r="I82" s="92"/>
      <c r="J82" s="92"/>
      <c r="K82" s="92"/>
      <c r="L82" s="92"/>
      <c r="M82" s="92"/>
      <c r="N82" s="193"/>
      <c r="O82" s="240">
        <v>13</v>
      </c>
      <c r="P82" s="195">
        <v>24</v>
      </c>
      <c r="Q82" s="195"/>
      <c r="R82" s="195"/>
      <c r="S82" s="195"/>
      <c r="T82" s="195">
        <v>0.48</v>
      </c>
      <c r="U82" s="228">
        <v>720</v>
      </c>
      <c r="V82" s="227">
        <f t="shared" si="4"/>
        <v>638.88</v>
      </c>
      <c r="W82" s="195"/>
      <c r="X82" s="195"/>
      <c r="Y82" s="201"/>
      <c r="Z82" s="201"/>
      <c r="AA82" s="201"/>
      <c r="AB82" s="50"/>
      <c r="AC82" s="50"/>
      <c r="AD82" s="50"/>
      <c r="AE82" s="50"/>
      <c r="AF82" s="50"/>
      <c r="AG82" s="50"/>
      <c r="AH82" s="50"/>
    </row>
    <row r="83" spans="2:34" x14ac:dyDescent="0.25">
      <c r="B83" s="49"/>
      <c r="C83" s="49"/>
      <c r="D83" s="92"/>
      <c r="E83" s="92"/>
      <c r="F83" s="92"/>
      <c r="G83" s="92"/>
      <c r="H83" s="92"/>
      <c r="I83" s="92"/>
      <c r="J83" s="92"/>
      <c r="K83" s="92"/>
      <c r="L83" s="92"/>
      <c r="M83" s="92"/>
      <c r="N83" s="193"/>
      <c r="O83" s="240">
        <v>14</v>
      </c>
      <c r="P83" s="195">
        <v>25</v>
      </c>
      <c r="Q83" s="195"/>
      <c r="R83" s="195"/>
      <c r="S83" s="195"/>
      <c r="T83" s="195">
        <v>0.52</v>
      </c>
      <c r="U83" s="228">
        <v>780</v>
      </c>
      <c r="V83" s="227">
        <f t="shared" si="4"/>
        <v>692.12</v>
      </c>
      <c r="W83" s="195"/>
      <c r="X83" s="195"/>
      <c r="Y83" s="201"/>
      <c r="Z83" s="201"/>
      <c r="AA83" s="201"/>
      <c r="AB83" s="50"/>
      <c r="AC83" s="50"/>
      <c r="AD83" s="50"/>
      <c r="AE83" s="50"/>
      <c r="AF83" s="50"/>
      <c r="AG83" s="50"/>
      <c r="AH83" s="50"/>
    </row>
    <row r="84" spans="2:34" x14ac:dyDescent="0.25">
      <c r="B84" s="49"/>
      <c r="C84" s="49"/>
      <c r="D84" s="92"/>
      <c r="E84" s="92"/>
      <c r="F84" s="92"/>
      <c r="G84" s="92"/>
      <c r="H84" s="92"/>
      <c r="I84" s="92"/>
      <c r="J84" s="92"/>
      <c r="K84" s="92"/>
      <c r="L84" s="92"/>
      <c r="M84" s="92"/>
      <c r="N84" s="193"/>
      <c r="O84" s="240">
        <v>14</v>
      </c>
      <c r="P84" s="195">
        <v>26</v>
      </c>
      <c r="Q84" s="195"/>
      <c r="R84" s="195"/>
      <c r="S84" s="195"/>
      <c r="T84" s="195">
        <v>0.52</v>
      </c>
      <c r="U84" s="228">
        <v>780</v>
      </c>
      <c r="V84" s="227">
        <f t="shared" si="4"/>
        <v>692.12</v>
      </c>
      <c r="W84" s="195"/>
      <c r="X84" s="195"/>
      <c r="Y84" s="201"/>
      <c r="Z84" s="201"/>
      <c r="AA84" s="201"/>
      <c r="AB84" s="50"/>
      <c r="AC84" s="50"/>
      <c r="AD84" s="50"/>
      <c r="AE84" s="50"/>
      <c r="AF84" s="50"/>
      <c r="AG84" s="50"/>
      <c r="AH84" s="50"/>
    </row>
    <row r="85" spans="2:34" x14ac:dyDescent="0.25">
      <c r="B85" s="49"/>
      <c r="C85" s="49"/>
      <c r="D85" s="92"/>
      <c r="E85" s="92"/>
      <c r="F85" s="92"/>
      <c r="G85" s="92"/>
      <c r="H85" s="92"/>
      <c r="I85" s="92"/>
      <c r="J85" s="92"/>
      <c r="K85" s="92"/>
      <c r="L85" s="92"/>
      <c r="M85" s="92"/>
      <c r="N85" s="193"/>
      <c r="O85" s="240">
        <v>15</v>
      </c>
      <c r="P85" s="195">
        <v>27</v>
      </c>
      <c r="Q85" s="195"/>
      <c r="R85" s="195"/>
      <c r="S85" s="195"/>
      <c r="T85" s="195">
        <v>0.56000000000000005</v>
      </c>
      <c r="U85" s="228">
        <v>840</v>
      </c>
      <c r="V85" s="227">
        <f t="shared" si="4"/>
        <v>745.36000000000013</v>
      </c>
      <c r="W85" s="195"/>
      <c r="X85" s="195"/>
      <c r="Y85" s="201"/>
      <c r="Z85" s="201"/>
      <c r="AA85" s="201"/>
      <c r="AB85" s="50"/>
      <c r="AC85" s="50"/>
      <c r="AD85" s="50"/>
      <c r="AE85" s="50"/>
      <c r="AF85" s="50"/>
      <c r="AG85" s="50"/>
      <c r="AH85" s="50"/>
    </row>
    <row r="86" spans="2:34" x14ac:dyDescent="0.25">
      <c r="B86" s="49"/>
      <c r="C86" s="49"/>
      <c r="D86" s="92"/>
      <c r="E86" s="92"/>
      <c r="F86" s="92"/>
      <c r="G86" s="92"/>
      <c r="H86" s="92"/>
      <c r="I86" s="92"/>
      <c r="J86" s="92"/>
      <c r="K86" s="92"/>
      <c r="L86" s="92"/>
      <c r="M86" s="92"/>
      <c r="N86" s="193"/>
      <c r="O86" s="195">
        <v>15</v>
      </c>
      <c r="P86" s="195">
        <v>28</v>
      </c>
      <c r="Q86" s="195"/>
      <c r="R86" s="195"/>
      <c r="S86" s="195"/>
      <c r="T86" s="195">
        <v>0.56000000000000005</v>
      </c>
      <c r="U86" s="228">
        <v>840</v>
      </c>
      <c r="V86" s="227">
        <f t="shared" si="4"/>
        <v>745.36000000000013</v>
      </c>
      <c r="W86" s="195"/>
      <c r="X86" s="195"/>
      <c r="Y86" s="201"/>
      <c r="Z86" s="201"/>
      <c r="AA86" s="201"/>
      <c r="AB86" s="50"/>
      <c r="AC86" s="50"/>
      <c r="AD86" s="50"/>
      <c r="AE86" s="50"/>
      <c r="AF86" s="50"/>
      <c r="AG86" s="50"/>
      <c r="AH86" s="50"/>
    </row>
    <row r="87" spans="2:34" x14ac:dyDescent="0.25">
      <c r="B87" s="49"/>
      <c r="C87" s="49"/>
      <c r="D87" s="92"/>
      <c r="E87" s="92"/>
      <c r="F87" s="92"/>
      <c r="G87" s="92"/>
      <c r="H87" s="92"/>
      <c r="I87" s="92"/>
      <c r="J87" s="92"/>
      <c r="K87" s="92"/>
      <c r="L87" s="92"/>
      <c r="M87" s="92"/>
      <c r="N87" s="92"/>
      <c r="O87" s="195">
        <v>16</v>
      </c>
      <c r="P87" s="195">
        <v>29</v>
      </c>
      <c r="Q87" s="195"/>
      <c r="R87" s="195"/>
      <c r="S87" s="195"/>
      <c r="T87" s="195">
        <v>0.6</v>
      </c>
      <c r="U87" s="228">
        <v>900</v>
      </c>
      <c r="V87" s="227">
        <f t="shared" si="4"/>
        <v>798.6</v>
      </c>
      <c r="W87" s="195"/>
      <c r="X87" s="195"/>
      <c r="Y87" s="201"/>
      <c r="Z87" s="201"/>
      <c r="AA87" s="201"/>
      <c r="AB87" s="50"/>
      <c r="AC87" s="50"/>
      <c r="AD87" s="50"/>
      <c r="AE87" s="50"/>
      <c r="AF87" s="50"/>
      <c r="AG87" s="50"/>
      <c r="AH87" s="50"/>
    </row>
    <row r="88" spans="2:34" x14ac:dyDescent="0.25">
      <c r="B88" s="49"/>
      <c r="C88" s="49"/>
      <c r="D88" s="92"/>
      <c r="E88" s="92"/>
      <c r="F88" s="92"/>
      <c r="G88" s="92"/>
      <c r="H88" s="92"/>
      <c r="I88" s="92"/>
      <c r="J88" s="92"/>
      <c r="K88" s="92"/>
      <c r="L88" s="92"/>
      <c r="M88" s="92"/>
      <c r="N88" s="92"/>
      <c r="O88" s="195">
        <v>16</v>
      </c>
      <c r="P88" s="195">
        <v>30</v>
      </c>
      <c r="Q88" s="195"/>
      <c r="R88" s="195"/>
      <c r="S88" s="195"/>
      <c r="T88" s="195">
        <v>0.6</v>
      </c>
      <c r="U88" s="228">
        <v>900</v>
      </c>
      <c r="V88" s="227">
        <f t="shared" si="4"/>
        <v>798.6</v>
      </c>
      <c r="W88" s="195"/>
      <c r="X88" s="195"/>
      <c r="Y88" s="201"/>
      <c r="Z88" s="201"/>
      <c r="AA88" s="201"/>
      <c r="AB88" s="50"/>
      <c r="AC88" s="50"/>
      <c r="AD88" s="50"/>
      <c r="AE88" s="50"/>
      <c r="AF88" s="50"/>
      <c r="AG88" s="50"/>
      <c r="AH88" s="50"/>
    </row>
    <row r="89" spans="2:34" x14ac:dyDescent="0.25">
      <c r="B89" s="49"/>
      <c r="C89" s="49"/>
      <c r="D89" s="92"/>
      <c r="E89" s="92"/>
      <c r="F89" s="92"/>
      <c r="G89" s="92"/>
      <c r="H89" s="92"/>
      <c r="I89" s="92"/>
      <c r="J89" s="92"/>
      <c r="K89" s="92"/>
      <c r="L89" s="92"/>
      <c r="M89" s="92"/>
      <c r="N89" s="92"/>
      <c r="O89" s="195">
        <v>16</v>
      </c>
      <c r="P89" s="195">
        <v>31</v>
      </c>
      <c r="Q89" s="195"/>
      <c r="R89" s="195"/>
      <c r="S89" s="195"/>
      <c r="T89" s="195">
        <v>0.6</v>
      </c>
      <c r="U89" s="228">
        <v>900</v>
      </c>
      <c r="V89" s="227">
        <f t="shared" si="4"/>
        <v>798.6</v>
      </c>
      <c r="W89" s="195"/>
      <c r="X89" s="195"/>
      <c r="Y89" s="201"/>
      <c r="Z89" s="201"/>
      <c r="AA89" s="201"/>
      <c r="AB89" s="50"/>
      <c r="AC89" s="50"/>
      <c r="AD89" s="50"/>
      <c r="AE89" s="50"/>
      <c r="AF89" s="50"/>
      <c r="AG89" s="50"/>
      <c r="AH89" s="50"/>
    </row>
    <row r="90" spans="2:34" x14ac:dyDescent="0.25">
      <c r="B90" s="49"/>
      <c r="C90" s="49"/>
      <c r="D90" s="92"/>
      <c r="E90" s="92"/>
      <c r="F90" s="92"/>
      <c r="G90" s="92"/>
      <c r="H90" s="92"/>
      <c r="I90" s="92"/>
      <c r="J90" s="92"/>
      <c r="K90" s="92"/>
      <c r="L90" s="92"/>
      <c r="M90" s="92"/>
      <c r="N90" s="92"/>
      <c r="O90" s="195">
        <v>16</v>
      </c>
      <c r="P90" s="195">
        <v>32</v>
      </c>
      <c r="Q90" s="195"/>
      <c r="R90" s="195"/>
      <c r="S90" s="195"/>
      <c r="T90" s="195">
        <v>0.6</v>
      </c>
      <c r="U90" s="228">
        <v>900</v>
      </c>
      <c r="V90" s="227">
        <f t="shared" si="4"/>
        <v>798.6</v>
      </c>
      <c r="W90" s="195"/>
      <c r="X90" s="195"/>
      <c r="Y90" s="201"/>
      <c r="Z90" s="201"/>
      <c r="AA90" s="201"/>
      <c r="AB90" s="50"/>
      <c r="AC90" s="50"/>
      <c r="AD90" s="50"/>
      <c r="AE90" s="50"/>
      <c r="AF90" s="50"/>
      <c r="AG90" s="50"/>
      <c r="AH90" s="50"/>
    </row>
    <row r="91" spans="2:34" x14ac:dyDescent="0.25">
      <c r="B91" s="49"/>
      <c r="C91" s="49"/>
      <c r="D91" s="92"/>
      <c r="E91" s="92"/>
      <c r="F91" s="92"/>
      <c r="G91" s="92"/>
      <c r="H91" s="92"/>
      <c r="I91" s="92"/>
      <c r="J91" s="92"/>
      <c r="K91" s="92"/>
      <c r="L91" s="92"/>
      <c r="M91" s="92"/>
      <c r="N91" s="92"/>
      <c r="O91" s="195">
        <v>16</v>
      </c>
      <c r="P91" s="195">
        <v>33</v>
      </c>
      <c r="Q91" s="195"/>
      <c r="R91" s="195"/>
      <c r="S91" s="195"/>
      <c r="T91" s="195">
        <v>0.6</v>
      </c>
      <c r="U91" s="228">
        <v>900</v>
      </c>
      <c r="V91" s="227">
        <f t="shared" si="4"/>
        <v>798.6</v>
      </c>
      <c r="W91" s="195"/>
      <c r="X91" s="195"/>
      <c r="Y91" s="201"/>
      <c r="Z91" s="201"/>
      <c r="AA91" s="201"/>
      <c r="AB91" s="50"/>
      <c r="AC91" s="50"/>
      <c r="AD91" s="50"/>
      <c r="AE91" s="50"/>
      <c r="AF91" s="50"/>
      <c r="AG91" s="50"/>
      <c r="AH91" s="50"/>
    </row>
    <row r="92" spans="2:34" x14ac:dyDescent="0.25">
      <c r="B92" s="49"/>
      <c r="C92" s="49"/>
      <c r="D92" s="92"/>
      <c r="E92" s="92"/>
      <c r="F92" s="92"/>
      <c r="G92" s="92"/>
      <c r="H92" s="92"/>
      <c r="I92" s="92"/>
      <c r="J92" s="92"/>
      <c r="K92" s="92"/>
      <c r="L92" s="92"/>
      <c r="M92" s="92"/>
      <c r="N92" s="92"/>
      <c r="O92" s="195">
        <v>16</v>
      </c>
      <c r="P92" s="195">
        <v>34</v>
      </c>
      <c r="Q92" s="195"/>
      <c r="R92" s="195"/>
      <c r="S92" s="195"/>
      <c r="T92" s="195">
        <v>0.6</v>
      </c>
      <c r="U92" s="228">
        <v>900</v>
      </c>
      <c r="V92" s="227">
        <f t="shared" si="4"/>
        <v>798.6</v>
      </c>
      <c r="W92" s="195"/>
      <c r="X92" s="195"/>
      <c r="Y92" s="201"/>
      <c r="Z92" s="201"/>
      <c r="AA92" s="201"/>
      <c r="AB92" s="50"/>
      <c r="AC92" s="50"/>
      <c r="AD92" s="50"/>
      <c r="AE92" s="50"/>
      <c r="AF92" s="50"/>
      <c r="AG92" s="50"/>
      <c r="AH92" s="50"/>
    </row>
    <row r="93" spans="2:34" x14ac:dyDescent="0.25">
      <c r="B93" s="49"/>
      <c r="C93" s="49"/>
      <c r="D93" s="92"/>
      <c r="E93" s="92"/>
      <c r="F93" s="92"/>
      <c r="G93" s="92"/>
      <c r="H93" s="92"/>
      <c r="I93" s="92"/>
      <c r="J93" s="92"/>
      <c r="K93" s="92"/>
      <c r="L93" s="92"/>
      <c r="M93" s="92"/>
      <c r="N93" s="92"/>
      <c r="O93" s="195">
        <v>16</v>
      </c>
      <c r="P93" s="195">
        <v>35</v>
      </c>
      <c r="Q93" s="195"/>
      <c r="R93" s="195"/>
      <c r="S93" s="195"/>
      <c r="T93" s="195">
        <v>0.6</v>
      </c>
      <c r="U93" s="228">
        <v>900</v>
      </c>
      <c r="V93" s="227">
        <f t="shared" si="4"/>
        <v>798.6</v>
      </c>
      <c r="W93" s="195"/>
      <c r="X93" s="195"/>
      <c r="Y93" s="201"/>
      <c r="Z93" s="201"/>
      <c r="AA93" s="201"/>
      <c r="AB93" s="50"/>
      <c r="AC93" s="50"/>
      <c r="AD93" s="50"/>
      <c r="AE93" s="50"/>
      <c r="AF93" s="50"/>
      <c r="AG93" s="50"/>
      <c r="AH93" s="50"/>
    </row>
    <row r="94" spans="2:34" x14ac:dyDescent="0.25">
      <c r="B94" s="49"/>
      <c r="C94" s="49"/>
      <c r="D94" s="92"/>
      <c r="E94" s="92"/>
      <c r="F94" s="92"/>
      <c r="G94" s="92"/>
      <c r="H94" s="92"/>
      <c r="I94" s="92"/>
      <c r="J94" s="92"/>
      <c r="K94" s="92"/>
      <c r="L94" s="92"/>
      <c r="M94" s="92"/>
      <c r="N94" s="92"/>
      <c r="O94" s="195">
        <v>16</v>
      </c>
      <c r="P94" s="195">
        <v>36</v>
      </c>
      <c r="Q94" s="195"/>
      <c r="R94" s="195"/>
      <c r="S94" s="195"/>
      <c r="T94" s="195">
        <v>0.6</v>
      </c>
      <c r="U94" s="228">
        <v>900</v>
      </c>
      <c r="V94" s="227">
        <f t="shared" si="4"/>
        <v>798.6</v>
      </c>
      <c r="W94" s="195"/>
      <c r="X94" s="195"/>
      <c r="Y94" s="201"/>
      <c r="Z94" s="201"/>
      <c r="AA94" s="201"/>
      <c r="AB94" s="50"/>
      <c r="AC94" s="50"/>
      <c r="AD94" s="50"/>
      <c r="AE94" s="50"/>
      <c r="AF94" s="50"/>
      <c r="AG94" s="50"/>
      <c r="AH94" s="50"/>
    </row>
    <row r="95" spans="2:34" x14ac:dyDescent="0.25">
      <c r="B95" s="49"/>
      <c r="C95" s="49"/>
      <c r="D95" s="92"/>
      <c r="E95" s="92"/>
      <c r="F95" s="92"/>
      <c r="G95" s="92"/>
      <c r="H95" s="92"/>
      <c r="I95" s="92"/>
      <c r="J95" s="92"/>
      <c r="K95" s="92"/>
      <c r="L95" s="92"/>
      <c r="M95" s="92"/>
      <c r="N95" s="92"/>
      <c r="O95" s="195">
        <v>16</v>
      </c>
      <c r="P95" s="195">
        <v>37</v>
      </c>
      <c r="Q95" s="195"/>
      <c r="R95" s="195"/>
      <c r="S95" s="195"/>
      <c r="T95" s="195">
        <v>0.6</v>
      </c>
      <c r="U95" s="228">
        <v>900</v>
      </c>
      <c r="V95" s="227">
        <f t="shared" si="4"/>
        <v>798.6</v>
      </c>
      <c r="W95" s="195"/>
      <c r="X95" s="195"/>
      <c r="Y95" s="201"/>
      <c r="Z95" s="201"/>
      <c r="AA95" s="201"/>
      <c r="AB95" s="50"/>
      <c r="AC95" s="50"/>
      <c r="AD95" s="50"/>
      <c r="AE95" s="50"/>
      <c r="AF95" s="50"/>
      <c r="AG95" s="50"/>
      <c r="AH95" s="50"/>
    </row>
    <row r="96" spans="2:34" x14ac:dyDescent="0.25">
      <c r="B96" s="49"/>
      <c r="C96" s="49"/>
      <c r="D96" s="92"/>
      <c r="E96" s="92"/>
      <c r="F96" s="92"/>
      <c r="G96" s="92"/>
      <c r="H96" s="92"/>
      <c r="I96" s="92"/>
      <c r="J96" s="92"/>
      <c r="K96" s="92"/>
      <c r="L96" s="92"/>
      <c r="M96" s="92"/>
      <c r="N96" s="92"/>
      <c r="O96" s="195">
        <v>16</v>
      </c>
      <c r="P96" s="195">
        <v>38</v>
      </c>
      <c r="Q96" s="195"/>
      <c r="R96" s="195"/>
      <c r="S96" s="195"/>
      <c r="T96" s="195">
        <v>0.6</v>
      </c>
      <c r="U96" s="228">
        <v>900</v>
      </c>
      <c r="V96" s="227">
        <f t="shared" si="4"/>
        <v>798.6</v>
      </c>
      <c r="W96" s="195"/>
      <c r="X96" s="195"/>
      <c r="Y96" s="201"/>
      <c r="Z96" s="201"/>
      <c r="AA96" s="201"/>
      <c r="AB96" s="49"/>
      <c r="AC96" s="49"/>
      <c r="AD96" s="49"/>
      <c r="AE96" s="49"/>
      <c r="AF96" s="49"/>
      <c r="AG96" s="49"/>
      <c r="AH96" s="49"/>
    </row>
    <row r="97" spans="2:34" x14ac:dyDescent="0.25">
      <c r="B97" s="49"/>
      <c r="C97" s="49"/>
      <c r="D97" s="92"/>
      <c r="E97" s="92"/>
      <c r="F97" s="92"/>
      <c r="G97" s="92"/>
      <c r="H97" s="92"/>
      <c r="I97" s="92"/>
      <c r="J97" s="92"/>
      <c r="K97" s="92"/>
      <c r="L97" s="92"/>
      <c r="M97" s="92"/>
      <c r="N97" s="92"/>
      <c r="O97" s="195">
        <v>16</v>
      </c>
      <c r="P97" s="195">
        <v>39</v>
      </c>
      <c r="Q97" s="195"/>
      <c r="R97" s="195"/>
      <c r="S97" s="195"/>
      <c r="T97" s="195">
        <v>0.6</v>
      </c>
      <c r="U97" s="228">
        <v>900</v>
      </c>
      <c r="V97" s="227">
        <f t="shared" si="4"/>
        <v>798.6</v>
      </c>
      <c r="W97" s="195"/>
      <c r="X97" s="195"/>
      <c r="Y97" s="201"/>
      <c r="Z97" s="201"/>
      <c r="AA97" s="201"/>
      <c r="AB97" s="49"/>
      <c r="AC97" s="49"/>
      <c r="AD97" s="49"/>
      <c r="AE97" s="49"/>
      <c r="AF97" s="49"/>
      <c r="AG97" s="49"/>
      <c r="AH97" s="49"/>
    </row>
    <row r="98" spans="2:34" x14ac:dyDescent="0.25">
      <c r="B98" s="49"/>
      <c r="C98" s="49"/>
      <c r="D98" s="92"/>
      <c r="E98" s="92"/>
      <c r="F98" s="92"/>
      <c r="G98" s="92"/>
      <c r="H98" s="92"/>
      <c r="I98" s="92"/>
      <c r="J98" s="92"/>
      <c r="K98" s="92"/>
      <c r="L98" s="92"/>
      <c r="M98" s="92"/>
      <c r="N98" s="92"/>
      <c r="O98" s="195">
        <v>16</v>
      </c>
      <c r="P98" s="195">
        <v>40</v>
      </c>
      <c r="Q98" s="195"/>
      <c r="R98" s="195"/>
      <c r="S98" s="195"/>
      <c r="T98" s="195">
        <v>0.6</v>
      </c>
      <c r="U98" s="228">
        <v>900</v>
      </c>
      <c r="V98" s="227">
        <f t="shared" si="4"/>
        <v>798.6</v>
      </c>
      <c r="W98" s="195"/>
      <c r="X98" s="195"/>
      <c r="Y98" s="201"/>
      <c r="Z98" s="201"/>
      <c r="AA98" s="201"/>
      <c r="AB98" s="49"/>
      <c r="AC98" s="49"/>
      <c r="AD98" s="49"/>
      <c r="AE98" s="49"/>
      <c r="AF98" s="49"/>
      <c r="AG98" s="49"/>
      <c r="AH98" s="49"/>
    </row>
    <row r="99" spans="2:34" x14ac:dyDescent="0.25">
      <c r="B99" s="49"/>
      <c r="C99" s="49"/>
      <c r="D99" s="92"/>
      <c r="E99" s="92"/>
      <c r="F99" s="92"/>
      <c r="G99" s="92"/>
      <c r="H99" s="92"/>
      <c r="I99" s="92"/>
      <c r="J99" s="92"/>
      <c r="K99" s="92"/>
      <c r="L99" s="92"/>
      <c r="M99" s="92"/>
      <c r="N99" s="92"/>
      <c r="O99" s="195"/>
      <c r="P99" s="195"/>
      <c r="Q99" s="195"/>
      <c r="R99" s="195"/>
      <c r="S99" s="195"/>
      <c r="T99" s="195"/>
      <c r="U99" s="195"/>
      <c r="V99" s="195"/>
      <c r="W99" s="195"/>
      <c r="X99" s="195"/>
      <c r="Y99" s="201"/>
      <c r="Z99" s="201"/>
      <c r="AA99" s="201"/>
      <c r="AB99" s="49"/>
      <c r="AC99" s="49"/>
      <c r="AD99" s="49"/>
      <c r="AE99" s="49"/>
      <c r="AF99" s="49"/>
      <c r="AG99" s="49"/>
      <c r="AH99" s="49"/>
    </row>
    <row r="100" spans="2:34" x14ac:dyDescent="0.25">
      <c r="B100" s="49"/>
      <c r="C100" s="49"/>
      <c r="D100" s="92"/>
      <c r="E100" s="92"/>
      <c r="F100" s="92"/>
      <c r="G100" s="92"/>
      <c r="H100" s="92"/>
      <c r="I100" s="92"/>
      <c r="J100" s="92"/>
      <c r="K100" s="92"/>
      <c r="L100" s="92"/>
      <c r="M100" s="112"/>
      <c r="N100" s="112"/>
      <c r="O100" s="195"/>
      <c r="P100" s="195"/>
      <c r="Q100" s="195"/>
      <c r="R100" s="195"/>
      <c r="S100" s="195"/>
      <c r="T100" s="195"/>
      <c r="U100" s="195"/>
      <c r="V100" s="195"/>
      <c r="W100" s="195"/>
      <c r="X100" s="195"/>
      <c r="Y100" s="201"/>
      <c r="Z100" s="201"/>
      <c r="AA100" s="201"/>
      <c r="AB100" s="49"/>
      <c r="AC100" s="49"/>
      <c r="AD100" s="49"/>
      <c r="AE100" s="49"/>
      <c r="AF100" s="49"/>
      <c r="AG100" s="49"/>
      <c r="AH100" s="49"/>
    </row>
    <row r="101" spans="2:34" x14ac:dyDescent="0.25">
      <c r="B101" s="49"/>
      <c r="C101" s="49"/>
      <c r="D101" s="92"/>
      <c r="E101" s="92"/>
      <c r="F101" s="92"/>
      <c r="G101" s="92"/>
      <c r="H101" s="92"/>
      <c r="I101" s="92"/>
      <c r="J101" s="92"/>
      <c r="K101" s="92"/>
      <c r="L101" s="92"/>
      <c r="M101" s="112"/>
      <c r="N101" s="112"/>
      <c r="O101" s="195"/>
      <c r="P101" s="195"/>
      <c r="Q101" s="195"/>
      <c r="R101" s="195"/>
      <c r="S101" s="195"/>
      <c r="T101" s="195"/>
      <c r="U101" s="195"/>
      <c r="V101" s="195"/>
      <c r="W101" s="195"/>
      <c r="X101" s="195"/>
      <c r="Y101" s="201"/>
      <c r="Z101" s="201"/>
      <c r="AA101" s="201"/>
      <c r="AB101" s="49"/>
      <c r="AC101" s="49"/>
      <c r="AD101" s="49"/>
      <c r="AE101" s="49"/>
      <c r="AF101" s="49"/>
      <c r="AG101" s="49"/>
      <c r="AH101" s="49"/>
    </row>
    <row r="102" spans="2:34" x14ac:dyDescent="0.25">
      <c r="B102" s="49"/>
      <c r="C102" s="49"/>
      <c r="D102" s="92"/>
      <c r="E102" s="92"/>
      <c r="F102" s="92"/>
      <c r="G102" s="92"/>
      <c r="H102" s="92"/>
      <c r="I102" s="92"/>
      <c r="J102" s="92"/>
      <c r="K102" s="92"/>
      <c r="L102" s="92"/>
      <c r="M102" s="112"/>
      <c r="N102" s="112"/>
      <c r="O102" s="195"/>
      <c r="P102" s="195"/>
      <c r="Q102" s="195"/>
      <c r="R102" s="195"/>
      <c r="S102" s="195"/>
      <c r="T102" s="195"/>
      <c r="U102" s="195"/>
      <c r="V102" s="195"/>
      <c r="W102" s="195"/>
      <c r="X102" s="195"/>
      <c r="Y102" s="201"/>
      <c r="Z102" s="201"/>
      <c r="AA102" s="201"/>
      <c r="AB102" s="49"/>
      <c r="AC102" s="49"/>
      <c r="AD102" s="49"/>
      <c r="AE102" s="49"/>
      <c r="AF102" s="49"/>
      <c r="AG102" s="49"/>
      <c r="AH102" s="49"/>
    </row>
    <row r="103" spans="2:34" x14ac:dyDescent="0.25">
      <c r="B103" s="49"/>
      <c r="C103" s="49"/>
      <c r="D103" s="92"/>
      <c r="E103" s="92"/>
      <c r="F103" s="92"/>
      <c r="G103" s="92"/>
      <c r="H103" s="92"/>
      <c r="I103" s="92"/>
      <c r="J103" s="92"/>
      <c r="K103" s="92"/>
      <c r="L103" s="92"/>
      <c r="M103" s="112"/>
      <c r="N103" s="112"/>
      <c r="O103" s="195"/>
      <c r="P103" s="195"/>
      <c r="Q103" s="195"/>
      <c r="R103" s="195"/>
      <c r="S103" s="195"/>
      <c r="T103" s="195"/>
      <c r="U103" s="195"/>
      <c r="V103" s="195"/>
      <c r="W103" s="195"/>
      <c r="X103" s="195"/>
      <c r="Y103" s="201"/>
      <c r="Z103" s="201"/>
      <c r="AA103" s="201"/>
      <c r="AB103" s="49"/>
      <c r="AC103" s="49"/>
      <c r="AD103" s="49"/>
      <c r="AE103" s="49"/>
      <c r="AF103" s="49"/>
      <c r="AG103" s="49"/>
      <c r="AH103" s="49"/>
    </row>
    <row r="104" spans="2:34" x14ac:dyDescent="0.25">
      <c r="B104" s="49"/>
      <c r="C104" s="49"/>
      <c r="D104" s="92"/>
      <c r="E104" s="92"/>
      <c r="F104" s="92"/>
      <c r="G104" s="92"/>
      <c r="H104" s="92"/>
      <c r="I104" s="92"/>
      <c r="J104" s="92"/>
      <c r="K104" s="92"/>
      <c r="L104" s="92"/>
      <c r="M104" s="92"/>
      <c r="N104" s="92"/>
      <c r="O104" s="195"/>
      <c r="P104" s="195"/>
      <c r="Q104" s="195"/>
      <c r="R104" s="195"/>
      <c r="S104" s="195"/>
      <c r="T104" s="195"/>
      <c r="U104" s="195"/>
      <c r="V104" s="195"/>
      <c r="W104" s="195"/>
      <c r="X104" s="195"/>
      <c r="Y104" s="201"/>
      <c r="Z104" s="201"/>
      <c r="AA104" s="201"/>
      <c r="AB104" s="49"/>
      <c r="AC104" s="49"/>
      <c r="AD104" s="49"/>
      <c r="AE104" s="49"/>
      <c r="AF104" s="49"/>
      <c r="AG104" s="49"/>
      <c r="AH104" s="49"/>
    </row>
    <row r="105" spans="2:34" x14ac:dyDescent="0.25">
      <c r="B105" s="49"/>
      <c r="C105" s="49"/>
      <c r="D105" s="92"/>
      <c r="E105" s="92"/>
      <c r="F105" s="92"/>
      <c r="G105" s="92"/>
      <c r="H105" s="92"/>
      <c r="I105" s="92"/>
      <c r="J105" s="92"/>
      <c r="K105" s="92"/>
      <c r="L105" s="92"/>
      <c r="M105" s="92"/>
      <c r="N105" s="92"/>
      <c r="O105" s="195"/>
      <c r="P105" s="195"/>
      <c r="Q105" s="195"/>
      <c r="R105" s="195"/>
      <c r="S105" s="195"/>
      <c r="T105" s="195"/>
      <c r="U105" s="195"/>
      <c r="V105" s="195"/>
      <c r="W105" s="195"/>
      <c r="X105" s="195"/>
      <c r="Y105" s="201"/>
      <c r="Z105" s="201"/>
      <c r="AA105" s="201"/>
      <c r="AB105" s="49"/>
      <c r="AC105" s="49"/>
      <c r="AD105" s="49"/>
      <c r="AE105" s="49"/>
      <c r="AF105" s="49"/>
      <c r="AG105" s="49"/>
      <c r="AH105" s="49"/>
    </row>
    <row r="106" spans="2:34" x14ac:dyDescent="0.25">
      <c r="B106" s="49"/>
      <c r="C106" s="49"/>
      <c r="D106" s="92"/>
      <c r="E106" s="92"/>
      <c r="F106" s="92"/>
      <c r="G106" s="92"/>
      <c r="H106" s="92"/>
      <c r="I106" s="92"/>
      <c r="J106" s="92"/>
      <c r="K106" s="92"/>
      <c r="L106" s="92"/>
      <c r="M106" s="92"/>
      <c r="N106" s="92"/>
      <c r="O106" s="195"/>
      <c r="P106" s="195"/>
      <c r="Q106" s="195"/>
      <c r="R106" s="195"/>
      <c r="S106" s="195"/>
      <c r="T106" s="195"/>
      <c r="U106" s="195"/>
      <c r="V106" s="195"/>
      <c r="W106" s="195"/>
      <c r="X106" s="195"/>
      <c r="Y106" s="201"/>
      <c r="Z106" s="201"/>
      <c r="AA106" s="201"/>
      <c r="AB106" s="49"/>
      <c r="AC106" s="49"/>
      <c r="AD106" s="49"/>
      <c r="AE106" s="49"/>
      <c r="AF106" s="49"/>
      <c r="AG106" s="49"/>
      <c r="AH106" s="49"/>
    </row>
    <row r="107" spans="2:34" x14ac:dyDescent="0.25">
      <c r="B107" s="49"/>
      <c r="C107" s="49"/>
      <c r="D107" s="92"/>
      <c r="E107" s="92"/>
      <c r="F107" s="92"/>
      <c r="G107" s="92"/>
      <c r="H107" s="92"/>
      <c r="I107" s="92"/>
      <c r="J107" s="92"/>
      <c r="K107" s="92"/>
      <c r="L107" s="92"/>
      <c r="M107" s="92"/>
      <c r="N107" s="92"/>
      <c r="O107" s="195"/>
      <c r="P107" s="195"/>
      <c r="Q107" s="195"/>
      <c r="R107" s="195"/>
      <c r="S107" s="195"/>
      <c r="T107" s="195"/>
      <c r="U107" s="195"/>
      <c r="V107" s="195"/>
      <c r="W107" s="195"/>
      <c r="X107" s="195"/>
      <c r="Y107" s="201"/>
      <c r="Z107" s="201"/>
      <c r="AA107" s="201"/>
      <c r="AB107" s="49"/>
      <c r="AC107" s="49"/>
      <c r="AD107" s="49"/>
      <c r="AE107" s="49"/>
      <c r="AF107" s="49"/>
      <c r="AG107" s="49"/>
      <c r="AH107" s="49"/>
    </row>
    <row r="108" spans="2:34" x14ac:dyDescent="0.25">
      <c r="B108" s="49"/>
      <c r="C108" s="49"/>
      <c r="D108" s="92"/>
      <c r="E108" s="92"/>
      <c r="F108" s="92"/>
      <c r="G108" s="92"/>
      <c r="H108" s="92"/>
      <c r="I108" s="92"/>
      <c r="J108" s="92"/>
      <c r="K108" s="92"/>
      <c r="L108" s="92"/>
      <c r="M108" s="92"/>
      <c r="N108" s="92"/>
      <c r="O108" s="195"/>
      <c r="P108" s="195"/>
      <c r="Q108" s="195"/>
      <c r="R108" s="195"/>
      <c r="S108" s="195"/>
      <c r="T108" s="195"/>
      <c r="U108" s="195"/>
      <c r="V108" s="195"/>
      <c r="W108" s="195"/>
      <c r="X108" s="195"/>
      <c r="Y108" s="201"/>
      <c r="Z108" s="201"/>
      <c r="AA108" s="201"/>
      <c r="AB108" s="49"/>
      <c r="AC108" s="49"/>
      <c r="AD108" s="49"/>
      <c r="AE108" s="49"/>
      <c r="AF108" s="49"/>
      <c r="AG108" s="49"/>
      <c r="AH108" s="49"/>
    </row>
    <row r="109" spans="2:34" x14ac:dyDescent="0.25">
      <c r="B109" s="49"/>
      <c r="C109" s="49"/>
      <c r="D109" s="92"/>
      <c r="E109" s="92"/>
      <c r="F109" s="92"/>
      <c r="G109" s="92"/>
      <c r="H109" s="92"/>
      <c r="I109" s="92"/>
      <c r="J109" s="92"/>
      <c r="K109" s="92"/>
      <c r="L109" s="92"/>
      <c r="M109" s="92"/>
      <c r="N109" s="92"/>
      <c r="O109" s="195"/>
      <c r="P109" s="195"/>
      <c r="Q109" s="195"/>
      <c r="R109" s="195"/>
      <c r="S109" s="195"/>
      <c r="T109" s="195"/>
      <c r="U109" s="195"/>
      <c r="V109" s="195"/>
      <c r="W109" s="195"/>
      <c r="X109" s="195"/>
      <c r="Y109" s="201"/>
      <c r="Z109" s="201"/>
      <c r="AA109" s="201"/>
      <c r="AB109" s="49"/>
      <c r="AC109" s="49"/>
      <c r="AD109" s="49"/>
      <c r="AE109" s="49"/>
      <c r="AF109" s="49"/>
      <c r="AG109" s="49"/>
      <c r="AH109" s="49"/>
    </row>
    <row r="110" spans="2:34" x14ac:dyDescent="0.25">
      <c r="B110" s="49"/>
      <c r="C110" s="49"/>
      <c r="D110" s="92"/>
      <c r="E110" s="92"/>
      <c r="F110" s="92"/>
      <c r="G110" s="92"/>
      <c r="H110" s="92"/>
      <c r="I110" s="92"/>
      <c r="J110" s="92"/>
      <c r="K110" s="92"/>
      <c r="L110" s="92"/>
      <c r="M110" s="92"/>
      <c r="N110" s="92"/>
      <c r="O110" s="195"/>
      <c r="P110" s="195"/>
      <c r="Q110" s="195"/>
      <c r="R110" s="195"/>
      <c r="S110" s="195"/>
      <c r="T110" s="195"/>
      <c r="U110" s="195"/>
      <c r="V110" s="195"/>
      <c r="W110" s="195"/>
      <c r="X110" s="195"/>
      <c r="Y110" s="201"/>
      <c r="Z110" s="201"/>
      <c r="AA110" s="201"/>
      <c r="AB110" s="49"/>
      <c r="AC110" s="49"/>
      <c r="AD110" s="49"/>
      <c r="AE110" s="49"/>
      <c r="AF110" s="49"/>
      <c r="AG110" s="49"/>
      <c r="AH110" s="49"/>
    </row>
    <row r="111" spans="2:34" x14ac:dyDescent="0.25">
      <c r="B111" s="49"/>
      <c r="C111" s="49"/>
      <c r="D111" s="92"/>
      <c r="E111" s="92"/>
      <c r="F111" s="92"/>
      <c r="G111" s="92"/>
      <c r="H111" s="92"/>
      <c r="I111" s="92"/>
      <c r="J111" s="92"/>
      <c r="K111" s="92"/>
      <c r="L111" s="92"/>
      <c r="M111" s="92"/>
      <c r="N111" s="92"/>
      <c r="O111" s="195"/>
      <c r="P111" s="195"/>
      <c r="Q111" s="195"/>
      <c r="R111" s="195"/>
      <c r="S111" s="195"/>
      <c r="T111" s="195"/>
      <c r="U111" s="195"/>
      <c r="V111" s="195"/>
      <c r="W111" s="195"/>
      <c r="X111" s="195"/>
      <c r="Y111" s="201"/>
      <c r="Z111" s="201"/>
      <c r="AA111" s="201"/>
      <c r="AB111" s="49"/>
      <c r="AC111" s="49"/>
      <c r="AD111" s="49"/>
      <c r="AE111" s="49"/>
      <c r="AF111" s="49"/>
      <c r="AG111" s="49"/>
      <c r="AH111" s="49"/>
    </row>
    <row r="112" spans="2:34" x14ac:dyDescent="0.25">
      <c r="B112" s="49"/>
      <c r="C112" s="49"/>
      <c r="D112" s="92"/>
      <c r="E112" s="92"/>
      <c r="F112" s="92"/>
      <c r="G112" s="92"/>
      <c r="H112" s="92"/>
      <c r="I112" s="92"/>
      <c r="J112" s="92"/>
      <c r="K112" s="92"/>
      <c r="L112" s="92"/>
      <c r="M112" s="92"/>
      <c r="N112" s="92"/>
      <c r="O112" s="195"/>
      <c r="P112" s="195"/>
      <c r="Q112" s="195"/>
      <c r="R112" s="195"/>
      <c r="S112" s="195"/>
      <c r="T112" s="195"/>
      <c r="U112" s="195"/>
      <c r="V112" s="195"/>
      <c r="W112" s="195"/>
      <c r="X112" s="195"/>
      <c r="Y112" s="201"/>
      <c r="Z112" s="201"/>
      <c r="AA112" s="201"/>
      <c r="AB112" s="49"/>
      <c r="AC112" s="49"/>
      <c r="AD112" s="49"/>
      <c r="AE112" s="49"/>
      <c r="AF112" s="49"/>
      <c r="AG112" s="49"/>
      <c r="AH112" s="49"/>
    </row>
    <row r="113" spans="2:34" x14ac:dyDescent="0.25">
      <c r="B113" s="49"/>
      <c r="C113" s="49"/>
      <c r="D113" s="92"/>
      <c r="E113" s="92"/>
      <c r="F113" s="92"/>
      <c r="G113" s="92"/>
      <c r="H113" s="92"/>
      <c r="I113" s="92"/>
      <c r="J113" s="92"/>
      <c r="K113" s="92"/>
      <c r="L113" s="92"/>
      <c r="M113" s="92"/>
      <c r="N113" s="92"/>
      <c r="O113" s="195"/>
      <c r="P113" s="195"/>
      <c r="Q113" s="195"/>
      <c r="R113" s="195"/>
      <c r="S113" s="195"/>
      <c r="T113" s="195"/>
      <c r="U113" s="195"/>
      <c r="V113" s="195"/>
      <c r="W113" s="195"/>
      <c r="X113" s="195"/>
      <c r="Y113" s="201"/>
      <c r="Z113" s="201"/>
      <c r="AA113" s="201"/>
      <c r="AB113" s="49"/>
      <c r="AC113" s="49"/>
      <c r="AD113" s="49"/>
      <c r="AE113" s="49"/>
      <c r="AF113" s="49"/>
      <c r="AG113" s="49"/>
      <c r="AH113" s="49"/>
    </row>
    <row r="114" spans="2:34" x14ac:dyDescent="0.25">
      <c r="B114" s="49"/>
      <c r="C114" s="49"/>
      <c r="D114" s="92"/>
      <c r="E114" s="92"/>
      <c r="F114" s="92"/>
      <c r="G114" s="92"/>
      <c r="H114" s="92"/>
      <c r="I114" s="92"/>
      <c r="J114" s="92"/>
      <c r="K114" s="92"/>
      <c r="L114" s="92"/>
      <c r="M114" s="92"/>
      <c r="N114" s="92"/>
      <c r="O114" s="195"/>
      <c r="P114" s="195"/>
      <c r="Q114" s="195"/>
      <c r="R114" s="195"/>
      <c r="S114" s="195"/>
      <c r="T114" s="195"/>
      <c r="U114" s="195"/>
      <c r="V114" s="195"/>
      <c r="W114" s="195"/>
      <c r="X114" s="195"/>
      <c r="Y114" s="201"/>
      <c r="Z114" s="201"/>
      <c r="AA114" s="201"/>
      <c r="AB114" s="49"/>
      <c r="AC114" s="49"/>
      <c r="AD114" s="49"/>
      <c r="AE114" s="49"/>
      <c r="AF114" s="49"/>
      <c r="AG114" s="49"/>
      <c r="AH114" s="49"/>
    </row>
    <row r="115" spans="2:34" x14ac:dyDescent="0.25">
      <c r="B115" s="49"/>
      <c r="C115" s="49"/>
      <c r="D115" s="92"/>
      <c r="E115" s="92"/>
      <c r="F115" s="92"/>
      <c r="G115" s="92"/>
      <c r="H115" s="92"/>
      <c r="I115" s="92"/>
      <c r="J115" s="92"/>
      <c r="K115" s="92"/>
      <c r="L115" s="92"/>
      <c r="M115" s="92"/>
      <c r="N115" s="92"/>
      <c r="O115" s="195"/>
      <c r="P115" s="195"/>
      <c r="Q115" s="195"/>
      <c r="R115" s="195"/>
      <c r="S115" s="195"/>
      <c r="T115" s="195"/>
      <c r="U115" s="195"/>
      <c r="V115" s="195"/>
      <c r="W115" s="195"/>
      <c r="X115" s="195"/>
      <c r="Y115" s="201"/>
      <c r="Z115" s="201"/>
      <c r="AA115" s="201"/>
      <c r="AB115" s="49"/>
      <c r="AC115" s="49"/>
      <c r="AD115" s="49"/>
      <c r="AE115" s="49"/>
      <c r="AF115" s="49"/>
      <c r="AG115" s="49"/>
      <c r="AH115" s="49"/>
    </row>
    <row r="116" spans="2:34" x14ac:dyDescent="0.25">
      <c r="B116" s="49"/>
      <c r="C116" s="49"/>
      <c r="D116" s="92"/>
      <c r="E116" s="92"/>
      <c r="F116" s="92"/>
      <c r="G116" s="92"/>
      <c r="H116" s="92"/>
      <c r="I116" s="92"/>
      <c r="J116" s="92"/>
      <c r="K116" s="92"/>
      <c r="L116" s="92"/>
      <c r="M116" s="92"/>
      <c r="N116" s="92"/>
      <c r="O116" s="195"/>
      <c r="P116" s="195"/>
      <c r="Q116" s="195"/>
      <c r="R116" s="195"/>
      <c r="S116" s="195"/>
      <c r="T116" s="195"/>
      <c r="U116" s="195"/>
      <c r="V116" s="195"/>
      <c r="W116" s="195"/>
      <c r="X116" s="195"/>
      <c r="Y116" s="201"/>
      <c r="Z116" s="201"/>
      <c r="AA116" s="201"/>
      <c r="AB116" s="49"/>
      <c r="AC116" s="49"/>
      <c r="AD116" s="49"/>
      <c r="AE116" s="49"/>
      <c r="AF116" s="49"/>
      <c r="AG116" s="49"/>
      <c r="AH116" s="49"/>
    </row>
    <row r="117" spans="2:34" x14ac:dyDescent="0.25">
      <c r="B117" s="49"/>
      <c r="C117" s="49"/>
      <c r="D117" s="92"/>
      <c r="E117" s="92"/>
      <c r="F117" s="92"/>
      <c r="G117" s="92"/>
      <c r="H117" s="92"/>
      <c r="I117" s="92"/>
      <c r="J117" s="92"/>
      <c r="K117" s="92"/>
      <c r="L117" s="92"/>
      <c r="M117" s="92"/>
      <c r="N117" s="92"/>
      <c r="O117" s="195"/>
      <c r="P117" s="195"/>
      <c r="Q117" s="195"/>
      <c r="R117" s="195"/>
      <c r="S117" s="195"/>
      <c r="T117" s="195"/>
      <c r="U117" s="195"/>
      <c r="V117" s="195"/>
      <c r="W117" s="195"/>
      <c r="X117" s="195"/>
      <c r="Y117" s="201"/>
      <c r="Z117" s="201"/>
      <c r="AA117" s="201"/>
      <c r="AB117" s="49"/>
      <c r="AC117" s="49"/>
      <c r="AD117" s="49"/>
      <c r="AE117" s="49"/>
      <c r="AF117" s="49"/>
      <c r="AG117" s="49"/>
      <c r="AH117" s="49"/>
    </row>
    <row r="118" spans="2:34" x14ac:dyDescent="0.25">
      <c r="B118" s="49"/>
      <c r="C118" s="49"/>
      <c r="D118" s="92"/>
      <c r="E118" s="92"/>
      <c r="F118" s="92"/>
      <c r="G118" s="92"/>
      <c r="H118" s="92"/>
      <c r="I118" s="92"/>
      <c r="J118" s="92"/>
      <c r="K118" s="92"/>
      <c r="L118" s="92"/>
      <c r="M118" s="92"/>
      <c r="N118" s="92"/>
      <c r="O118" s="195"/>
      <c r="P118" s="195"/>
      <c r="Q118" s="195"/>
      <c r="R118" s="195"/>
      <c r="S118" s="195"/>
      <c r="T118" s="195"/>
      <c r="U118" s="195"/>
      <c r="V118" s="195"/>
      <c r="W118" s="195"/>
      <c r="X118" s="195"/>
      <c r="Y118" s="201"/>
      <c r="Z118" s="201"/>
      <c r="AA118" s="201"/>
      <c r="AB118" s="49"/>
      <c r="AC118" s="49"/>
      <c r="AD118" s="49"/>
      <c r="AE118" s="49"/>
      <c r="AF118" s="49"/>
      <c r="AG118" s="49"/>
      <c r="AH118" s="49"/>
    </row>
    <row r="119" spans="2:34" x14ac:dyDescent="0.25">
      <c r="B119" s="49"/>
      <c r="C119" s="49"/>
      <c r="D119" s="92"/>
      <c r="E119" s="92"/>
      <c r="F119" s="92"/>
      <c r="G119" s="92"/>
      <c r="H119" s="92"/>
      <c r="I119" s="92"/>
      <c r="J119" s="92"/>
      <c r="K119" s="92"/>
      <c r="L119" s="92"/>
      <c r="M119" s="92"/>
      <c r="N119" s="92"/>
      <c r="O119" s="195"/>
      <c r="P119" s="195"/>
      <c r="Q119" s="195"/>
      <c r="R119" s="195"/>
      <c r="S119" s="195"/>
      <c r="T119" s="195"/>
      <c r="U119" s="195"/>
      <c r="V119" s="195"/>
      <c r="W119" s="195"/>
      <c r="X119" s="195"/>
      <c r="Y119" s="201"/>
      <c r="Z119" s="201"/>
      <c r="AA119" s="201"/>
      <c r="AB119" s="49"/>
      <c r="AC119" s="49"/>
      <c r="AD119" s="49"/>
      <c r="AE119" s="49"/>
      <c r="AF119" s="49"/>
      <c r="AG119" s="49"/>
      <c r="AH119" s="49"/>
    </row>
    <row r="120" spans="2:34" x14ac:dyDescent="0.25">
      <c r="B120" s="49"/>
      <c r="C120" s="49"/>
      <c r="D120" s="92"/>
      <c r="E120" s="92"/>
      <c r="F120" s="92"/>
      <c r="G120" s="92"/>
      <c r="H120" s="92"/>
      <c r="I120" s="92"/>
      <c r="J120" s="92"/>
      <c r="K120" s="92"/>
      <c r="L120" s="92"/>
      <c r="M120" s="92"/>
      <c r="N120" s="92"/>
      <c r="O120" s="195"/>
      <c r="P120" s="195"/>
      <c r="Q120" s="195"/>
      <c r="R120" s="195"/>
      <c r="S120" s="195"/>
      <c r="T120" s="195"/>
      <c r="U120" s="195"/>
      <c r="V120" s="195"/>
      <c r="W120" s="195"/>
      <c r="X120" s="195"/>
      <c r="Y120" s="201"/>
      <c r="Z120" s="201"/>
      <c r="AA120" s="201"/>
      <c r="AB120" s="49"/>
      <c r="AC120" s="49"/>
      <c r="AD120" s="49"/>
      <c r="AE120" s="49"/>
      <c r="AF120" s="49"/>
      <c r="AG120" s="49"/>
      <c r="AH120" s="49"/>
    </row>
    <row r="121" spans="2:34" x14ac:dyDescent="0.25">
      <c r="B121" s="49"/>
      <c r="C121" s="49"/>
      <c r="D121" s="92"/>
      <c r="E121" s="92"/>
      <c r="F121" s="92"/>
      <c r="G121" s="92"/>
      <c r="H121" s="92"/>
      <c r="I121" s="92"/>
      <c r="J121" s="92"/>
      <c r="K121" s="92"/>
      <c r="L121" s="92"/>
      <c r="M121" s="92"/>
      <c r="N121" s="92"/>
      <c r="O121" s="195"/>
      <c r="P121" s="195"/>
      <c r="Q121" s="195"/>
      <c r="R121" s="195"/>
      <c r="S121" s="195"/>
      <c r="T121" s="195"/>
      <c r="U121" s="195"/>
      <c r="V121" s="195"/>
      <c r="W121" s="195"/>
      <c r="X121" s="195"/>
      <c r="Y121" s="201"/>
      <c r="Z121" s="201"/>
      <c r="AA121" s="201"/>
      <c r="AB121" s="49"/>
      <c r="AC121" s="49"/>
      <c r="AD121" s="49"/>
      <c r="AE121" s="49"/>
      <c r="AF121" s="49"/>
      <c r="AG121" s="49"/>
      <c r="AH121" s="49"/>
    </row>
    <row r="122" spans="2:34" x14ac:dyDescent="0.25">
      <c r="B122" s="49"/>
      <c r="C122" s="49"/>
      <c r="D122" s="92"/>
      <c r="E122" s="92"/>
      <c r="F122" s="92"/>
      <c r="G122" s="92"/>
      <c r="H122" s="92"/>
      <c r="I122" s="92"/>
      <c r="J122" s="92"/>
      <c r="K122" s="92"/>
      <c r="L122" s="92"/>
      <c r="M122" s="92"/>
      <c r="N122" s="92"/>
      <c r="O122" s="195"/>
      <c r="P122" s="195"/>
      <c r="Q122" s="195"/>
      <c r="R122" s="195"/>
      <c r="S122" s="195"/>
      <c r="T122" s="195"/>
      <c r="U122" s="195"/>
      <c r="V122" s="195"/>
      <c r="W122" s="195"/>
      <c r="X122" s="195"/>
      <c r="Y122" s="201"/>
      <c r="Z122" s="201"/>
      <c r="AA122" s="201"/>
      <c r="AB122" s="49"/>
      <c r="AC122" s="49"/>
      <c r="AD122" s="49"/>
      <c r="AE122" s="49"/>
      <c r="AF122" s="49"/>
      <c r="AG122" s="49"/>
      <c r="AH122" s="49"/>
    </row>
    <row r="123" spans="2:34" x14ac:dyDescent="0.25">
      <c r="B123" s="49"/>
      <c r="C123" s="49"/>
      <c r="D123" s="92"/>
      <c r="E123" s="92"/>
      <c r="F123" s="92"/>
      <c r="G123" s="92"/>
      <c r="H123" s="92"/>
      <c r="I123" s="92"/>
      <c r="J123" s="92"/>
      <c r="K123" s="92"/>
      <c r="L123" s="92"/>
      <c r="M123" s="92"/>
      <c r="N123" s="92"/>
      <c r="O123" s="195"/>
      <c r="P123" s="195"/>
      <c r="Q123" s="195"/>
      <c r="R123" s="195"/>
      <c r="S123" s="195"/>
      <c r="T123" s="195"/>
      <c r="U123" s="195"/>
      <c r="V123" s="195"/>
      <c r="W123" s="195"/>
      <c r="X123" s="195"/>
      <c r="Y123" s="201"/>
      <c r="Z123" s="201"/>
      <c r="AA123" s="201"/>
      <c r="AB123" s="49"/>
      <c r="AC123" s="49"/>
      <c r="AD123" s="49"/>
      <c r="AE123" s="49"/>
      <c r="AF123" s="49"/>
      <c r="AG123" s="49"/>
      <c r="AH123" s="49"/>
    </row>
    <row r="124" spans="2:34" x14ac:dyDescent="0.25">
      <c r="B124" s="49"/>
      <c r="C124" s="49"/>
      <c r="D124" s="49"/>
      <c r="E124" s="49"/>
      <c r="F124" s="49"/>
      <c r="G124" s="49"/>
      <c r="H124" s="49"/>
      <c r="I124" s="49"/>
      <c r="J124" s="49"/>
      <c r="K124" s="49"/>
      <c r="L124" s="49"/>
      <c r="M124" s="49"/>
      <c r="N124" s="84"/>
      <c r="O124" s="201"/>
      <c r="P124" s="201"/>
      <c r="Q124" s="201"/>
      <c r="R124" s="201"/>
      <c r="S124" s="201"/>
      <c r="T124" s="201"/>
      <c r="U124" s="201"/>
      <c r="V124" s="201"/>
      <c r="W124" s="201"/>
      <c r="X124" s="201"/>
      <c r="Y124" s="201"/>
      <c r="Z124" s="201"/>
      <c r="AA124" s="201"/>
      <c r="AB124" s="49"/>
      <c r="AC124" s="49"/>
      <c r="AD124" s="49"/>
      <c r="AE124" s="49"/>
      <c r="AF124" s="49"/>
      <c r="AG124" s="49"/>
      <c r="AH124" s="49"/>
    </row>
    <row r="125" spans="2:34" x14ac:dyDescent="0.25">
      <c r="B125" s="49"/>
      <c r="C125" s="49"/>
      <c r="D125" s="49"/>
      <c r="E125" s="49"/>
      <c r="F125" s="49"/>
      <c r="G125" s="49"/>
      <c r="H125" s="49"/>
      <c r="I125" s="49"/>
      <c r="J125" s="49"/>
      <c r="K125" s="49"/>
      <c r="L125" s="49"/>
      <c r="M125" s="49"/>
      <c r="N125" s="84"/>
      <c r="O125" s="201"/>
      <c r="P125" s="201"/>
      <c r="Q125" s="201"/>
      <c r="R125" s="201"/>
      <c r="S125" s="201"/>
      <c r="T125" s="201"/>
      <c r="U125" s="201"/>
      <c r="V125" s="201"/>
      <c r="W125" s="201"/>
      <c r="X125" s="201"/>
      <c r="Y125" s="201"/>
      <c r="Z125" s="201"/>
      <c r="AA125" s="201"/>
      <c r="AB125" s="49"/>
      <c r="AC125" s="49"/>
      <c r="AD125" s="49"/>
      <c r="AE125" s="49"/>
      <c r="AF125" s="49"/>
      <c r="AG125" s="49"/>
      <c r="AH125" s="49"/>
    </row>
    <row r="126" spans="2:34" x14ac:dyDescent="0.25">
      <c r="B126" s="49"/>
      <c r="C126" s="49"/>
      <c r="D126" s="49"/>
      <c r="E126" s="49"/>
      <c r="F126" s="49"/>
      <c r="G126" s="49"/>
      <c r="H126" s="49"/>
      <c r="I126" s="49"/>
      <c r="J126" s="49"/>
      <c r="K126" s="49"/>
      <c r="L126" s="49"/>
      <c r="M126" s="49"/>
      <c r="N126" s="84"/>
      <c r="O126" s="201"/>
      <c r="P126" s="201"/>
      <c r="Q126" s="201"/>
      <c r="R126" s="201"/>
      <c r="S126" s="201"/>
      <c r="T126" s="201"/>
      <c r="U126" s="201"/>
      <c r="V126" s="201"/>
      <c r="W126" s="201"/>
      <c r="X126" s="201"/>
      <c r="Y126" s="201"/>
      <c r="Z126" s="201"/>
      <c r="AA126" s="201"/>
      <c r="AB126" s="49"/>
      <c r="AC126" s="49"/>
      <c r="AD126" s="49"/>
      <c r="AE126" s="49"/>
      <c r="AF126" s="49"/>
      <c r="AG126" s="49"/>
      <c r="AH126" s="49"/>
    </row>
    <row r="127" spans="2:34" x14ac:dyDescent="0.25">
      <c r="B127" s="49"/>
      <c r="C127" s="49"/>
      <c r="D127" s="49"/>
      <c r="E127" s="49"/>
      <c r="F127" s="49"/>
      <c r="G127" s="49"/>
      <c r="H127" s="49"/>
      <c r="I127" s="49"/>
      <c r="J127" s="49"/>
      <c r="K127" s="49"/>
      <c r="L127" s="49"/>
      <c r="M127" s="49"/>
      <c r="N127" s="84"/>
      <c r="O127" s="84"/>
      <c r="P127" s="84"/>
      <c r="Q127" s="84"/>
      <c r="R127" s="201"/>
      <c r="S127" s="201"/>
      <c r="T127" s="201"/>
      <c r="U127" s="201"/>
      <c r="V127" s="201"/>
      <c r="W127" s="201"/>
      <c r="X127" s="201"/>
      <c r="Y127" s="201"/>
      <c r="Z127" s="201"/>
      <c r="AA127" s="49"/>
      <c r="AB127" s="49"/>
      <c r="AC127" s="49"/>
      <c r="AD127" s="49"/>
      <c r="AE127" s="49"/>
      <c r="AF127" s="49"/>
      <c r="AG127" s="49"/>
      <c r="AH127" s="49"/>
    </row>
    <row r="128" spans="2:34" x14ac:dyDescent="0.25">
      <c r="B128" s="49"/>
      <c r="C128" s="49"/>
      <c r="D128" s="49"/>
      <c r="E128" s="49"/>
      <c r="F128" s="49"/>
      <c r="G128" s="49"/>
      <c r="H128" s="49"/>
      <c r="I128" s="49"/>
      <c r="J128" s="49"/>
      <c r="K128" s="49"/>
      <c r="L128" s="49"/>
      <c r="M128" s="49"/>
      <c r="N128" s="84"/>
      <c r="O128" s="84"/>
      <c r="P128" s="84"/>
      <c r="Q128" s="84"/>
      <c r="R128" s="201"/>
      <c r="S128" s="201"/>
      <c r="T128" s="201"/>
      <c r="U128" s="201"/>
      <c r="V128" s="201"/>
      <c r="W128" s="201"/>
      <c r="X128" s="201"/>
      <c r="Y128" s="201"/>
      <c r="Z128" s="201"/>
      <c r="AA128" s="49"/>
      <c r="AB128" s="49"/>
      <c r="AC128" s="49"/>
      <c r="AD128" s="49"/>
      <c r="AE128" s="49"/>
      <c r="AF128" s="49"/>
      <c r="AG128" s="49"/>
      <c r="AH128" s="49"/>
    </row>
    <row r="129" spans="2:34" x14ac:dyDescent="0.25">
      <c r="B129" s="49"/>
      <c r="C129" s="49"/>
      <c r="D129" s="49"/>
      <c r="E129" s="49"/>
      <c r="F129" s="49"/>
      <c r="G129" s="49"/>
      <c r="H129" s="49"/>
      <c r="I129" s="49"/>
      <c r="J129" s="49"/>
      <c r="K129" s="49"/>
      <c r="L129" s="49"/>
      <c r="M129" s="49"/>
      <c r="N129" s="84"/>
      <c r="O129" s="84"/>
      <c r="P129" s="84"/>
      <c r="Q129" s="84"/>
      <c r="R129" s="201"/>
      <c r="S129" s="201"/>
      <c r="T129" s="201"/>
      <c r="U129" s="201"/>
      <c r="V129" s="201"/>
      <c r="W129" s="201"/>
      <c r="X129" s="201"/>
      <c r="Y129" s="201"/>
      <c r="Z129" s="201"/>
      <c r="AA129" s="49"/>
      <c r="AB129" s="49"/>
      <c r="AC129" s="49"/>
      <c r="AD129" s="49"/>
      <c r="AE129" s="49"/>
      <c r="AF129" s="49"/>
      <c r="AG129" s="49"/>
      <c r="AH129" s="49"/>
    </row>
    <row r="130" spans="2:34" x14ac:dyDescent="0.25">
      <c r="B130" s="49"/>
      <c r="C130" s="49"/>
      <c r="D130" s="49"/>
      <c r="E130" s="49"/>
      <c r="F130" s="49"/>
      <c r="G130" s="49"/>
      <c r="H130" s="49"/>
      <c r="I130" s="49"/>
      <c r="J130" s="49"/>
      <c r="K130" s="49"/>
      <c r="L130" s="49"/>
      <c r="M130" s="49"/>
      <c r="N130" s="84"/>
      <c r="O130" s="84"/>
      <c r="P130" s="84"/>
      <c r="Q130" s="84"/>
      <c r="R130" s="201"/>
      <c r="S130" s="201"/>
      <c r="T130" s="201"/>
      <c r="U130" s="201"/>
      <c r="V130" s="201"/>
      <c r="W130" s="201"/>
      <c r="X130" s="201"/>
      <c r="Y130" s="201"/>
      <c r="Z130" s="201"/>
      <c r="AA130" s="49"/>
      <c r="AB130" s="49"/>
      <c r="AC130" s="49"/>
      <c r="AD130" s="49"/>
      <c r="AE130" s="49"/>
      <c r="AF130" s="49"/>
      <c r="AG130" s="49"/>
      <c r="AH130" s="49"/>
    </row>
    <row r="131" spans="2:34" x14ac:dyDescent="0.25">
      <c r="B131" s="49"/>
      <c r="C131" s="49"/>
      <c r="D131" s="49"/>
      <c r="E131" s="49"/>
      <c r="F131" s="49"/>
      <c r="G131" s="49"/>
      <c r="H131" s="49"/>
      <c r="I131" s="49"/>
      <c r="J131" s="49"/>
      <c r="K131" s="49"/>
      <c r="L131" s="49"/>
      <c r="M131" s="49"/>
      <c r="N131" s="84"/>
      <c r="O131" s="84"/>
      <c r="P131" s="84"/>
      <c r="Q131" s="84"/>
      <c r="R131" s="201"/>
      <c r="S131" s="201"/>
      <c r="T131" s="201"/>
      <c r="U131" s="201"/>
      <c r="V131" s="201"/>
      <c r="W131" s="201"/>
      <c r="X131" s="201"/>
      <c r="Y131" s="201"/>
      <c r="Z131" s="201"/>
      <c r="AA131" s="49"/>
      <c r="AB131" s="49"/>
      <c r="AC131" s="49"/>
      <c r="AD131" s="49"/>
      <c r="AE131" s="49"/>
      <c r="AF131" s="49"/>
      <c r="AG131" s="49"/>
      <c r="AH131" s="49"/>
    </row>
    <row r="132" spans="2:34" x14ac:dyDescent="0.25">
      <c r="B132" s="49"/>
      <c r="C132" s="49"/>
      <c r="D132" s="49"/>
      <c r="E132" s="49"/>
      <c r="F132" s="49"/>
      <c r="G132" s="49"/>
      <c r="H132" s="49"/>
      <c r="I132" s="49"/>
      <c r="J132" s="49"/>
      <c r="K132" s="49"/>
      <c r="L132" s="49"/>
      <c r="M132" s="49"/>
      <c r="N132" s="84"/>
      <c r="O132" s="84"/>
      <c r="P132" s="84"/>
      <c r="Q132" s="84"/>
      <c r="R132" s="201"/>
      <c r="S132" s="201"/>
      <c r="T132" s="201"/>
      <c r="U132" s="201"/>
      <c r="V132" s="201"/>
      <c r="W132" s="201"/>
      <c r="X132" s="201"/>
      <c r="Y132" s="201"/>
      <c r="Z132" s="201"/>
      <c r="AA132" s="49"/>
      <c r="AB132" s="49"/>
      <c r="AC132" s="49"/>
      <c r="AD132" s="49"/>
      <c r="AE132" s="49"/>
      <c r="AF132" s="49"/>
      <c r="AG132" s="49"/>
      <c r="AH132" s="49"/>
    </row>
    <row r="133" spans="2:34" x14ac:dyDescent="0.25">
      <c r="B133" s="49"/>
      <c r="C133" s="49"/>
      <c r="D133" s="49"/>
      <c r="E133" s="49"/>
      <c r="F133" s="49"/>
      <c r="G133" s="49"/>
      <c r="H133" s="49"/>
      <c r="I133" s="49"/>
      <c r="J133" s="49"/>
      <c r="K133" s="49"/>
      <c r="L133" s="49"/>
      <c r="M133" s="49"/>
      <c r="N133" s="84"/>
      <c r="O133" s="84"/>
      <c r="P133" s="84"/>
      <c r="Q133" s="84"/>
      <c r="R133" s="201"/>
      <c r="S133" s="201"/>
      <c r="T133" s="201"/>
      <c r="U133" s="201"/>
      <c r="V133" s="201"/>
      <c r="W133" s="201"/>
      <c r="X133" s="201"/>
      <c r="Y133" s="201"/>
      <c r="Z133" s="201"/>
      <c r="AA133" s="49"/>
      <c r="AB133" s="49"/>
      <c r="AC133" s="49"/>
      <c r="AD133" s="49"/>
      <c r="AE133" s="49"/>
      <c r="AF133" s="49"/>
      <c r="AG133" s="49"/>
      <c r="AH133" s="49"/>
    </row>
    <row r="134" spans="2:34" x14ac:dyDescent="0.25">
      <c r="B134" s="49"/>
      <c r="C134" s="49"/>
      <c r="D134" s="49"/>
      <c r="E134" s="49"/>
      <c r="F134" s="49"/>
      <c r="G134" s="49"/>
      <c r="H134" s="49"/>
      <c r="I134" s="49"/>
      <c r="J134" s="49"/>
      <c r="K134" s="49"/>
      <c r="L134" s="49"/>
      <c r="M134" s="49"/>
      <c r="N134" s="84"/>
      <c r="O134" s="84"/>
      <c r="P134" s="84"/>
      <c r="Q134" s="84"/>
      <c r="R134" s="201"/>
      <c r="S134" s="201"/>
      <c r="T134" s="201"/>
      <c r="U134" s="201"/>
      <c r="V134" s="201"/>
      <c r="W134" s="201"/>
      <c r="X134" s="201"/>
      <c r="Y134" s="201"/>
      <c r="Z134" s="201"/>
      <c r="AA134" s="49"/>
      <c r="AB134" s="49"/>
      <c r="AC134" s="49"/>
      <c r="AD134" s="49"/>
      <c r="AE134" s="49"/>
      <c r="AF134" s="49"/>
      <c r="AG134" s="49"/>
      <c r="AH134" s="49"/>
    </row>
    <row r="135" spans="2:34" x14ac:dyDescent="0.25">
      <c r="B135" s="49"/>
      <c r="C135" s="49"/>
      <c r="D135" s="49"/>
      <c r="E135" s="49"/>
      <c r="F135" s="49"/>
      <c r="G135" s="49"/>
      <c r="H135" s="49"/>
      <c r="I135" s="49"/>
      <c r="J135" s="49"/>
      <c r="K135" s="49"/>
      <c r="L135" s="49"/>
      <c r="M135" s="49"/>
      <c r="N135" s="84"/>
      <c r="O135" s="84"/>
      <c r="P135" s="84"/>
      <c r="Q135" s="84"/>
      <c r="R135" s="201"/>
      <c r="S135" s="201"/>
      <c r="T135" s="201"/>
      <c r="U135" s="201"/>
      <c r="V135" s="201"/>
      <c r="W135" s="201"/>
      <c r="X135" s="201"/>
      <c r="Y135" s="201"/>
      <c r="Z135" s="201"/>
      <c r="AA135" s="49"/>
      <c r="AB135" s="49"/>
      <c r="AC135" s="49"/>
      <c r="AD135" s="49"/>
      <c r="AE135" s="49"/>
      <c r="AF135" s="49"/>
      <c r="AG135" s="49"/>
      <c r="AH135" s="49"/>
    </row>
    <row r="136" spans="2:34" x14ac:dyDescent="0.25">
      <c r="B136" s="49"/>
      <c r="C136" s="49"/>
      <c r="D136" s="49"/>
      <c r="E136" s="49"/>
      <c r="F136" s="49"/>
      <c r="G136" s="49"/>
      <c r="H136" s="49"/>
      <c r="I136" s="49"/>
      <c r="J136" s="49"/>
      <c r="K136" s="49"/>
      <c r="L136" s="49"/>
      <c r="M136" s="49"/>
      <c r="N136" s="84"/>
      <c r="O136" s="84"/>
      <c r="P136" s="84"/>
      <c r="Q136" s="84"/>
      <c r="R136" s="201"/>
      <c r="S136" s="201"/>
      <c r="T136" s="201"/>
      <c r="U136" s="201"/>
      <c r="V136" s="201"/>
      <c r="W136" s="201"/>
      <c r="X136" s="201"/>
      <c r="Y136" s="201"/>
      <c r="Z136" s="201"/>
      <c r="AA136" s="49"/>
      <c r="AB136" s="49"/>
      <c r="AC136" s="49"/>
      <c r="AD136" s="49"/>
      <c r="AE136" s="49"/>
      <c r="AF136" s="49"/>
      <c r="AG136" s="49"/>
      <c r="AH136" s="49"/>
    </row>
    <row r="137" spans="2:34" x14ac:dyDescent="0.25">
      <c r="B137" s="49"/>
      <c r="C137" s="49"/>
      <c r="D137" s="49"/>
      <c r="E137" s="49"/>
      <c r="F137" s="49"/>
      <c r="G137" s="49"/>
      <c r="H137" s="49"/>
      <c r="I137" s="49"/>
      <c r="J137" s="49"/>
      <c r="K137" s="49"/>
      <c r="L137" s="49"/>
      <c r="M137" s="49"/>
      <c r="N137" s="84"/>
      <c r="O137" s="84"/>
      <c r="P137" s="84"/>
      <c r="Q137" s="84"/>
      <c r="R137" s="201"/>
      <c r="S137" s="201"/>
      <c r="T137" s="201"/>
      <c r="U137" s="201"/>
      <c r="V137" s="201"/>
      <c r="W137" s="201"/>
      <c r="X137" s="201"/>
      <c r="Y137" s="201"/>
      <c r="Z137" s="201"/>
      <c r="AA137" s="49"/>
      <c r="AB137" s="49"/>
      <c r="AC137" s="49"/>
      <c r="AD137" s="49"/>
      <c r="AE137" s="49"/>
      <c r="AF137" s="49"/>
      <c r="AG137" s="49"/>
      <c r="AH137" s="49"/>
    </row>
    <row r="138" spans="2:34" x14ac:dyDescent="0.25">
      <c r="B138" s="49"/>
      <c r="C138" s="49"/>
      <c r="D138" s="49"/>
      <c r="E138" s="49"/>
      <c r="F138" s="49"/>
      <c r="G138" s="49"/>
      <c r="H138" s="49"/>
      <c r="I138" s="49"/>
      <c r="J138" s="49"/>
      <c r="K138" s="49"/>
      <c r="L138" s="49"/>
      <c r="M138" s="49"/>
      <c r="N138" s="84"/>
      <c r="O138" s="84"/>
      <c r="P138" s="84"/>
      <c r="Q138" s="84"/>
      <c r="R138" s="201"/>
      <c r="S138" s="201"/>
      <c r="T138" s="201"/>
      <c r="U138" s="201"/>
      <c r="V138" s="201"/>
      <c r="W138" s="201"/>
      <c r="X138" s="201"/>
      <c r="Y138" s="201"/>
      <c r="Z138" s="201"/>
      <c r="AA138" s="49"/>
      <c r="AB138" s="49"/>
      <c r="AC138" s="49"/>
      <c r="AD138" s="49"/>
      <c r="AE138" s="49"/>
      <c r="AF138" s="49"/>
      <c r="AG138" s="49"/>
      <c r="AH138" s="49"/>
    </row>
    <row r="139" spans="2:34" x14ac:dyDescent="0.25">
      <c r="B139" s="49"/>
      <c r="C139" s="49"/>
      <c r="D139" s="49"/>
      <c r="E139" s="49"/>
      <c r="F139" s="49"/>
      <c r="G139" s="49"/>
      <c r="H139" s="49"/>
      <c r="I139" s="49"/>
      <c r="J139" s="49"/>
      <c r="K139" s="49"/>
      <c r="L139" s="49"/>
      <c r="M139" s="49"/>
      <c r="N139" s="84"/>
      <c r="O139" s="84"/>
      <c r="P139" s="84"/>
      <c r="Q139" s="84"/>
      <c r="R139" s="201"/>
      <c r="S139" s="201"/>
      <c r="T139" s="201"/>
      <c r="U139" s="201"/>
      <c r="V139" s="201"/>
      <c r="W139" s="201"/>
      <c r="X139" s="201"/>
      <c r="Y139" s="201"/>
      <c r="Z139" s="201"/>
      <c r="AA139" s="49"/>
      <c r="AB139" s="49"/>
      <c r="AC139" s="49"/>
      <c r="AD139" s="49"/>
      <c r="AE139" s="49"/>
      <c r="AF139" s="49"/>
      <c r="AG139" s="49"/>
      <c r="AH139" s="49"/>
    </row>
    <row r="140" spans="2:34" x14ac:dyDescent="0.25">
      <c r="B140" s="49"/>
      <c r="C140" s="49"/>
      <c r="D140" s="49"/>
      <c r="E140" s="49"/>
      <c r="F140" s="49"/>
      <c r="G140" s="49"/>
      <c r="H140" s="49"/>
      <c r="I140" s="49"/>
      <c r="J140" s="49"/>
      <c r="K140" s="49"/>
      <c r="L140" s="49"/>
      <c r="M140" s="49"/>
      <c r="N140" s="84"/>
      <c r="O140" s="84"/>
      <c r="P140" s="84"/>
      <c r="Q140" s="84"/>
      <c r="R140" s="84"/>
      <c r="S140" s="84"/>
      <c r="T140" s="84"/>
      <c r="U140" s="84"/>
      <c r="V140" s="84"/>
      <c r="W140" s="84"/>
      <c r="X140" s="49"/>
      <c r="Y140" s="49"/>
      <c r="Z140" s="49"/>
      <c r="AA140" s="49"/>
      <c r="AB140" s="49"/>
      <c r="AC140" s="49"/>
      <c r="AD140" s="49"/>
      <c r="AE140" s="49"/>
      <c r="AF140" s="49"/>
      <c r="AG140" s="49"/>
      <c r="AH140" s="49"/>
    </row>
    <row r="141" spans="2:34" x14ac:dyDescent="0.25">
      <c r="B141" s="49"/>
      <c r="C141" s="49"/>
      <c r="D141" s="49"/>
      <c r="E141" s="49"/>
      <c r="F141" s="49"/>
      <c r="G141" s="49"/>
      <c r="H141" s="49"/>
      <c r="I141" s="49"/>
      <c r="J141" s="49"/>
      <c r="K141" s="49"/>
      <c r="L141" s="49"/>
      <c r="M141" s="49"/>
      <c r="N141" s="84"/>
      <c r="O141" s="84"/>
      <c r="P141" s="84"/>
      <c r="Q141" s="84"/>
      <c r="R141" s="84"/>
      <c r="S141" s="84"/>
      <c r="T141" s="84"/>
      <c r="U141" s="84"/>
      <c r="V141" s="84"/>
      <c r="W141" s="84"/>
      <c r="X141" s="49"/>
      <c r="Y141" s="49"/>
      <c r="Z141" s="49"/>
      <c r="AA141" s="49"/>
      <c r="AB141" s="49"/>
      <c r="AC141" s="49"/>
      <c r="AD141" s="49"/>
      <c r="AE141" s="49"/>
      <c r="AF141" s="49"/>
      <c r="AG141" s="49"/>
      <c r="AH141" s="49"/>
    </row>
    <row r="142" spans="2:34" x14ac:dyDescent="0.25">
      <c r="B142" s="49"/>
      <c r="C142" s="49"/>
      <c r="D142" s="49"/>
      <c r="E142" s="49"/>
      <c r="F142" s="49"/>
      <c r="G142" s="49"/>
      <c r="H142" s="49"/>
      <c r="I142" s="49"/>
      <c r="J142" s="49"/>
      <c r="K142" s="49"/>
      <c r="L142" s="49"/>
      <c r="M142" s="49"/>
      <c r="N142" s="84"/>
      <c r="O142" s="84"/>
      <c r="P142" s="84"/>
      <c r="Q142" s="84"/>
      <c r="R142" s="84"/>
      <c r="S142" s="84"/>
      <c r="T142" s="84"/>
      <c r="U142" s="84"/>
      <c r="V142" s="84"/>
      <c r="W142" s="84"/>
      <c r="X142" s="49"/>
      <c r="Y142" s="49"/>
      <c r="Z142" s="49"/>
      <c r="AA142" s="49"/>
      <c r="AB142" s="49"/>
      <c r="AC142" s="49"/>
      <c r="AD142" s="49"/>
      <c r="AE142" s="49"/>
      <c r="AF142" s="49"/>
      <c r="AG142" s="49"/>
      <c r="AH142" s="49"/>
    </row>
    <row r="143" spans="2:34" x14ac:dyDescent="0.25">
      <c r="B143" s="49"/>
      <c r="C143" s="49"/>
      <c r="D143" s="49"/>
      <c r="E143" s="49"/>
      <c r="F143" s="49"/>
      <c r="G143" s="49"/>
      <c r="H143" s="49"/>
      <c r="I143" s="49"/>
      <c r="J143" s="49"/>
      <c r="K143" s="49"/>
      <c r="L143" s="49"/>
      <c r="M143" s="49"/>
      <c r="N143" s="84"/>
      <c r="O143" s="84"/>
      <c r="P143" s="84"/>
      <c r="Q143" s="84"/>
      <c r="R143" s="84"/>
      <c r="S143" s="84"/>
      <c r="T143" s="84"/>
      <c r="U143" s="84"/>
      <c r="V143" s="84"/>
      <c r="W143" s="84"/>
      <c r="X143" s="49"/>
      <c r="Y143" s="49"/>
      <c r="Z143" s="49"/>
      <c r="AA143" s="49"/>
      <c r="AB143" s="49"/>
      <c r="AC143" s="49"/>
      <c r="AD143" s="49"/>
      <c r="AE143" s="49"/>
      <c r="AF143" s="49"/>
      <c r="AG143" s="49"/>
      <c r="AH143" s="49"/>
    </row>
    <row r="144" spans="2:34" x14ac:dyDescent="0.25">
      <c r="B144" s="49"/>
      <c r="C144" s="49"/>
      <c r="D144" s="49"/>
      <c r="E144" s="49"/>
      <c r="F144" s="49"/>
      <c r="G144" s="49"/>
      <c r="H144" s="49"/>
      <c r="I144" s="49"/>
      <c r="J144" s="49"/>
      <c r="K144" s="49"/>
      <c r="L144" s="49"/>
      <c r="M144" s="49"/>
      <c r="N144" s="84"/>
      <c r="O144" s="84"/>
      <c r="P144" s="84"/>
      <c r="Q144" s="84"/>
      <c r="R144" s="84"/>
      <c r="S144" s="84"/>
      <c r="T144" s="84"/>
      <c r="U144" s="84"/>
      <c r="V144" s="84"/>
      <c r="W144" s="84"/>
      <c r="X144" s="49"/>
      <c r="Y144" s="49"/>
      <c r="Z144" s="49"/>
      <c r="AA144" s="49"/>
      <c r="AB144" s="49"/>
      <c r="AC144" s="49"/>
      <c r="AD144" s="49"/>
      <c r="AE144" s="49"/>
      <c r="AF144" s="49"/>
      <c r="AG144" s="49"/>
      <c r="AH144" s="49"/>
    </row>
    <row r="145" spans="2:34" x14ac:dyDescent="0.25">
      <c r="B145" s="49"/>
      <c r="C145" s="49"/>
      <c r="D145" s="49"/>
      <c r="E145" s="49"/>
      <c r="F145" s="49"/>
      <c r="G145" s="49"/>
      <c r="H145" s="49"/>
      <c r="I145" s="49"/>
      <c r="J145" s="49"/>
      <c r="K145" s="49"/>
      <c r="L145" s="49"/>
      <c r="M145" s="49"/>
      <c r="N145" s="84"/>
      <c r="O145" s="84"/>
      <c r="P145" s="84"/>
      <c r="Q145" s="84"/>
      <c r="R145" s="84"/>
      <c r="S145" s="84"/>
      <c r="T145" s="84"/>
      <c r="U145" s="84"/>
      <c r="V145" s="84"/>
      <c r="W145" s="84"/>
      <c r="X145" s="49"/>
      <c r="Y145" s="49"/>
      <c r="Z145" s="49"/>
      <c r="AA145" s="49"/>
      <c r="AB145" s="49"/>
      <c r="AC145" s="49"/>
      <c r="AD145" s="49"/>
      <c r="AE145" s="49"/>
      <c r="AF145" s="49"/>
      <c r="AG145" s="49"/>
      <c r="AH145" s="49"/>
    </row>
    <row r="146" spans="2:34" x14ac:dyDescent="0.25">
      <c r="B146" s="49"/>
      <c r="C146" s="49"/>
      <c r="D146" s="49"/>
      <c r="E146" s="49"/>
      <c r="F146" s="49"/>
      <c r="G146" s="49"/>
      <c r="H146" s="49"/>
      <c r="I146" s="49"/>
      <c r="J146" s="49"/>
      <c r="K146" s="49"/>
      <c r="L146" s="49"/>
      <c r="M146" s="49"/>
      <c r="N146" s="84"/>
      <c r="O146" s="84"/>
      <c r="P146" s="84"/>
      <c r="Q146" s="84"/>
      <c r="R146" s="84"/>
      <c r="S146" s="84"/>
      <c r="T146" s="84"/>
      <c r="U146" s="84"/>
      <c r="V146" s="84"/>
      <c r="W146" s="84"/>
      <c r="X146" s="49"/>
      <c r="Y146" s="49"/>
      <c r="Z146" s="49"/>
      <c r="AA146" s="49"/>
      <c r="AB146" s="49"/>
      <c r="AC146" s="49"/>
      <c r="AD146" s="49"/>
      <c r="AE146" s="49"/>
      <c r="AF146" s="49"/>
      <c r="AG146" s="49"/>
      <c r="AH146" s="49"/>
    </row>
    <row r="147" spans="2:34" x14ac:dyDescent="0.25">
      <c r="B147" s="49"/>
      <c r="C147" s="49"/>
      <c r="D147" s="49"/>
      <c r="E147" s="49"/>
      <c r="F147" s="49"/>
      <c r="G147" s="49"/>
      <c r="H147" s="49"/>
      <c r="I147" s="49"/>
      <c r="J147" s="49"/>
      <c r="K147" s="49"/>
      <c r="L147" s="49"/>
      <c r="M147" s="49"/>
      <c r="N147" s="84"/>
      <c r="O147" s="84"/>
      <c r="P147" s="84"/>
      <c r="Q147" s="84"/>
      <c r="R147" s="84"/>
      <c r="S147" s="84"/>
      <c r="T147" s="84"/>
      <c r="U147" s="84"/>
      <c r="V147" s="84"/>
      <c r="W147" s="84"/>
      <c r="X147" s="49"/>
      <c r="Y147" s="49"/>
      <c r="Z147" s="49"/>
      <c r="AA147" s="49"/>
      <c r="AB147" s="49"/>
      <c r="AC147" s="49"/>
      <c r="AD147" s="49"/>
      <c r="AE147" s="49"/>
      <c r="AF147" s="49"/>
      <c r="AG147" s="49"/>
      <c r="AH147" s="49"/>
    </row>
    <row r="148" spans="2:34" x14ac:dyDescent="0.25">
      <c r="B148" s="49"/>
      <c r="C148" s="49"/>
      <c r="D148" s="49"/>
      <c r="E148" s="49"/>
      <c r="F148" s="49"/>
      <c r="G148" s="49"/>
      <c r="H148" s="49"/>
      <c r="I148" s="49"/>
      <c r="J148" s="49"/>
      <c r="K148" s="49"/>
      <c r="L148" s="49"/>
      <c r="M148" s="49"/>
      <c r="N148" s="51"/>
      <c r="O148" s="51"/>
      <c r="P148" s="51"/>
      <c r="Q148" s="51"/>
      <c r="R148" s="51"/>
      <c r="S148" s="51"/>
      <c r="T148" s="51"/>
      <c r="U148" s="51"/>
      <c r="V148" s="51"/>
      <c r="W148" s="49"/>
      <c r="X148" s="49"/>
      <c r="Y148" s="49"/>
      <c r="Z148" s="49"/>
      <c r="AA148" s="49"/>
      <c r="AB148" s="49"/>
      <c r="AC148" s="49"/>
      <c r="AD148" s="49"/>
      <c r="AE148" s="49"/>
      <c r="AF148" s="49"/>
      <c r="AG148" s="49"/>
      <c r="AH148" s="49"/>
    </row>
    <row r="149" spans="2:34" x14ac:dyDescent="0.25">
      <c r="B149" s="49"/>
      <c r="C149" s="49"/>
      <c r="D149" s="49"/>
      <c r="E149" s="49"/>
      <c r="F149" s="49"/>
      <c r="G149" s="49"/>
      <c r="H149" s="49"/>
      <c r="I149" s="49"/>
      <c r="J149" s="49"/>
      <c r="K149" s="49"/>
      <c r="L149" s="49"/>
      <c r="M149" s="49"/>
      <c r="N149" s="51"/>
      <c r="O149" s="51"/>
      <c r="P149" s="51"/>
      <c r="Q149" s="51"/>
      <c r="R149" s="51"/>
      <c r="S149" s="51"/>
      <c r="T149" s="51"/>
      <c r="U149" s="51"/>
      <c r="V149" s="51"/>
      <c r="W149" s="49"/>
      <c r="X149" s="49"/>
      <c r="Y149" s="49"/>
      <c r="Z149" s="49"/>
      <c r="AA149" s="49"/>
      <c r="AB149" s="49"/>
      <c r="AC149" s="49"/>
      <c r="AD149" s="49"/>
      <c r="AE149" s="49"/>
      <c r="AF149" s="49"/>
      <c r="AG149" s="49"/>
      <c r="AH149" s="49"/>
    </row>
    <row r="150" spans="2:34" x14ac:dyDescent="0.25">
      <c r="B150" s="49"/>
      <c r="C150" s="49"/>
      <c r="D150" s="49"/>
      <c r="E150" s="49"/>
      <c r="F150" s="49"/>
      <c r="G150" s="49"/>
      <c r="H150" s="49"/>
      <c r="I150" s="49"/>
      <c r="J150" s="49"/>
      <c r="K150" s="49"/>
      <c r="L150" s="49"/>
      <c r="M150" s="49"/>
      <c r="N150" s="51"/>
      <c r="O150" s="51"/>
      <c r="P150" s="51"/>
      <c r="Q150" s="51"/>
      <c r="R150" s="51"/>
      <c r="S150" s="51"/>
      <c r="T150" s="51"/>
      <c r="U150" s="51"/>
      <c r="V150" s="51"/>
      <c r="W150" s="49"/>
      <c r="X150" s="49"/>
      <c r="Y150" s="49"/>
      <c r="Z150" s="49"/>
      <c r="AA150" s="49"/>
      <c r="AB150" s="49"/>
      <c r="AC150" s="49"/>
      <c r="AD150" s="49"/>
      <c r="AE150" s="49"/>
      <c r="AF150" s="49"/>
      <c r="AG150" s="49"/>
      <c r="AH150" s="49"/>
    </row>
    <row r="151" spans="2:34" x14ac:dyDescent="0.25">
      <c r="B151" s="49"/>
      <c r="C151" s="49"/>
      <c r="D151" s="49"/>
      <c r="E151" s="49"/>
      <c r="F151" s="49"/>
      <c r="G151" s="49"/>
      <c r="H151" s="49"/>
      <c r="I151" s="49"/>
      <c r="J151" s="49"/>
      <c r="K151" s="49"/>
      <c r="L151" s="49"/>
      <c r="M151" s="49"/>
      <c r="N151" s="51"/>
      <c r="O151" s="51"/>
      <c r="P151" s="51"/>
      <c r="Q151" s="51"/>
      <c r="R151" s="51"/>
      <c r="S151" s="51"/>
      <c r="T151" s="51"/>
      <c r="U151" s="51"/>
      <c r="V151" s="51"/>
      <c r="W151" s="49"/>
      <c r="X151" s="49"/>
      <c r="Y151" s="49"/>
      <c r="Z151" s="49"/>
      <c r="AA151" s="49"/>
      <c r="AB151" s="49"/>
      <c r="AC151" s="49"/>
      <c r="AD151" s="49"/>
      <c r="AE151" s="49"/>
      <c r="AF151" s="49"/>
      <c r="AG151" s="49"/>
      <c r="AH151" s="49"/>
    </row>
    <row r="152" spans="2:34" x14ac:dyDescent="0.25">
      <c r="B152" s="49"/>
      <c r="C152" s="49"/>
      <c r="D152" s="49"/>
      <c r="E152" s="49"/>
      <c r="F152" s="49"/>
      <c r="G152" s="49"/>
      <c r="H152" s="49"/>
      <c r="I152" s="49"/>
      <c r="J152" s="49"/>
      <c r="K152" s="49"/>
      <c r="L152" s="49"/>
      <c r="M152" s="49"/>
      <c r="N152" s="51"/>
      <c r="O152" s="51"/>
      <c r="P152" s="51"/>
      <c r="Q152" s="51"/>
      <c r="R152" s="51"/>
      <c r="S152" s="51"/>
      <c r="T152" s="51"/>
      <c r="U152" s="51"/>
      <c r="V152" s="51"/>
      <c r="W152" s="49"/>
      <c r="X152" s="49"/>
      <c r="Y152" s="49"/>
      <c r="Z152" s="49"/>
      <c r="AA152" s="49"/>
      <c r="AB152" s="49"/>
      <c r="AC152" s="49"/>
      <c r="AD152" s="49"/>
      <c r="AE152" s="49"/>
      <c r="AF152" s="49"/>
      <c r="AG152" s="49"/>
      <c r="AH152" s="49"/>
    </row>
    <row r="153" spans="2:34" x14ac:dyDescent="0.25">
      <c r="B153" s="49"/>
      <c r="C153" s="49"/>
      <c r="D153" s="49"/>
      <c r="E153" s="49"/>
      <c r="F153" s="49"/>
      <c r="G153" s="49"/>
      <c r="H153" s="49"/>
      <c r="I153" s="49"/>
      <c r="J153" s="49"/>
      <c r="K153" s="49"/>
      <c r="L153" s="49"/>
      <c r="M153" s="49"/>
      <c r="N153" s="51"/>
      <c r="O153" s="51"/>
      <c r="P153" s="51"/>
      <c r="Q153" s="51"/>
      <c r="R153" s="51"/>
      <c r="S153" s="51"/>
      <c r="T153" s="51"/>
      <c r="U153" s="51"/>
      <c r="V153" s="51"/>
      <c r="W153" s="49"/>
      <c r="X153" s="49"/>
      <c r="Y153" s="49"/>
      <c r="Z153" s="49"/>
      <c r="AA153" s="49"/>
      <c r="AB153" s="49"/>
      <c r="AC153" s="49"/>
      <c r="AD153" s="49"/>
      <c r="AE153" s="49"/>
      <c r="AF153" s="49"/>
      <c r="AG153" s="49"/>
      <c r="AH153" s="49"/>
    </row>
    <row r="154" spans="2:34" x14ac:dyDescent="0.25">
      <c r="B154" s="49"/>
      <c r="C154" s="49"/>
      <c r="D154" s="49"/>
      <c r="E154" s="49"/>
      <c r="F154" s="49"/>
      <c r="G154" s="49"/>
      <c r="H154" s="49"/>
      <c r="I154" s="49"/>
      <c r="J154" s="49"/>
      <c r="K154" s="49"/>
      <c r="L154" s="49"/>
      <c r="M154" s="49"/>
      <c r="N154" s="51"/>
      <c r="O154" s="51"/>
      <c r="P154" s="51"/>
      <c r="Q154" s="51"/>
      <c r="R154" s="51"/>
      <c r="S154" s="51"/>
      <c r="T154" s="51"/>
      <c r="U154" s="51"/>
      <c r="V154" s="51"/>
      <c r="W154" s="49"/>
      <c r="X154" s="49"/>
      <c r="Y154" s="49"/>
      <c r="Z154" s="49"/>
      <c r="AA154" s="49"/>
      <c r="AB154" s="49"/>
      <c r="AC154" s="49"/>
      <c r="AD154" s="49"/>
      <c r="AE154" s="49"/>
      <c r="AF154" s="49"/>
      <c r="AG154" s="49"/>
      <c r="AH154" s="49"/>
    </row>
    <row r="155" spans="2:34" x14ac:dyDescent="0.25">
      <c r="B155" s="49"/>
      <c r="C155" s="49"/>
      <c r="D155" s="49"/>
      <c r="E155" s="49"/>
      <c r="F155" s="49"/>
      <c r="G155" s="49"/>
      <c r="H155" s="49"/>
      <c r="I155" s="49"/>
      <c r="J155" s="49"/>
      <c r="K155" s="49"/>
      <c r="L155" s="49"/>
      <c r="M155" s="49"/>
      <c r="N155" s="51"/>
      <c r="O155" s="51"/>
      <c r="P155" s="51"/>
      <c r="Q155" s="51"/>
      <c r="R155" s="51"/>
      <c r="S155" s="51"/>
      <c r="T155" s="51"/>
      <c r="U155" s="51"/>
      <c r="V155" s="51"/>
      <c r="W155" s="49"/>
      <c r="X155" s="49"/>
      <c r="Y155" s="49"/>
      <c r="Z155" s="49"/>
      <c r="AA155" s="49"/>
      <c r="AB155" s="49"/>
      <c r="AC155" s="49"/>
      <c r="AD155" s="49"/>
      <c r="AE155" s="49"/>
      <c r="AF155" s="49"/>
      <c r="AG155" s="49"/>
      <c r="AH155" s="49"/>
    </row>
    <row r="156" spans="2:34" x14ac:dyDescent="0.25">
      <c r="B156" s="49"/>
      <c r="C156" s="49"/>
      <c r="D156" s="49"/>
      <c r="E156" s="49"/>
      <c r="F156" s="49"/>
      <c r="G156" s="49"/>
      <c r="H156" s="49"/>
      <c r="I156" s="49"/>
      <c r="J156" s="49"/>
      <c r="K156" s="49"/>
      <c r="L156" s="49"/>
      <c r="M156" s="49"/>
      <c r="N156" s="51"/>
      <c r="O156" s="51"/>
      <c r="P156" s="51"/>
      <c r="Q156" s="51"/>
      <c r="R156" s="51"/>
      <c r="S156" s="51"/>
      <c r="T156" s="51"/>
      <c r="U156" s="51"/>
      <c r="V156" s="51"/>
      <c r="W156" s="49"/>
      <c r="X156" s="49"/>
      <c r="Y156" s="49"/>
      <c r="Z156" s="49"/>
      <c r="AA156" s="49"/>
      <c r="AB156" s="49"/>
      <c r="AC156" s="49"/>
      <c r="AD156" s="49"/>
      <c r="AE156" s="49"/>
      <c r="AF156" s="49"/>
      <c r="AG156" s="49"/>
      <c r="AH156" s="49"/>
    </row>
    <row r="157" spans="2:34" x14ac:dyDescent="0.25">
      <c r="B157" s="49"/>
      <c r="C157" s="49"/>
      <c r="D157" s="49"/>
      <c r="E157" s="49"/>
      <c r="F157" s="49"/>
      <c r="G157" s="49"/>
      <c r="H157" s="49"/>
      <c r="I157" s="49"/>
      <c r="J157" s="49"/>
      <c r="K157" s="49"/>
      <c r="L157" s="49"/>
      <c r="M157" s="49"/>
      <c r="N157" s="51"/>
      <c r="O157" s="51"/>
      <c r="P157" s="51"/>
      <c r="Q157" s="51"/>
      <c r="R157" s="51"/>
      <c r="S157" s="51"/>
      <c r="T157" s="51"/>
      <c r="U157" s="51"/>
      <c r="V157" s="51"/>
      <c r="W157" s="49"/>
      <c r="X157" s="49"/>
      <c r="Y157" s="49"/>
      <c r="Z157" s="49"/>
      <c r="AA157" s="49"/>
      <c r="AB157" s="49"/>
      <c r="AC157" s="49"/>
      <c r="AD157" s="49"/>
      <c r="AE157" s="49"/>
      <c r="AF157" s="49"/>
      <c r="AG157" s="49"/>
      <c r="AH157" s="49"/>
    </row>
    <row r="158" spans="2:34" x14ac:dyDescent="0.25">
      <c r="B158" s="49"/>
      <c r="C158" s="49"/>
      <c r="D158" s="49"/>
      <c r="E158" s="49"/>
      <c r="F158" s="49"/>
      <c r="G158" s="49"/>
      <c r="H158" s="49"/>
      <c r="I158" s="49"/>
      <c r="J158" s="49"/>
      <c r="K158" s="49"/>
      <c r="L158" s="49"/>
      <c r="M158" s="49"/>
      <c r="N158" s="51"/>
      <c r="O158" s="51"/>
      <c r="P158" s="51"/>
      <c r="Q158" s="51"/>
      <c r="R158" s="51"/>
      <c r="S158" s="51"/>
      <c r="T158" s="51"/>
      <c r="U158" s="51"/>
      <c r="V158" s="51"/>
      <c r="W158" s="49"/>
      <c r="X158" s="49"/>
      <c r="Y158" s="49"/>
      <c r="Z158" s="49"/>
      <c r="AA158" s="49"/>
      <c r="AB158" s="49"/>
      <c r="AC158" s="49"/>
      <c r="AD158" s="49"/>
      <c r="AE158" s="49"/>
      <c r="AF158" s="49"/>
      <c r="AG158" s="49"/>
      <c r="AH158" s="49"/>
    </row>
    <row r="159" spans="2:34" x14ac:dyDescent="0.25">
      <c r="B159" s="49"/>
      <c r="C159" s="49"/>
      <c r="D159" s="49"/>
      <c r="E159" s="49"/>
      <c r="F159" s="49"/>
      <c r="G159" s="49"/>
      <c r="H159" s="49"/>
      <c r="I159" s="49"/>
      <c r="J159" s="49"/>
      <c r="K159" s="49"/>
      <c r="L159" s="49"/>
      <c r="M159" s="49"/>
      <c r="N159" s="51"/>
      <c r="O159" s="51"/>
      <c r="P159" s="51"/>
      <c r="Q159" s="51"/>
      <c r="R159" s="51"/>
      <c r="S159" s="51"/>
      <c r="T159" s="51"/>
      <c r="U159" s="51"/>
      <c r="V159" s="51"/>
      <c r="W159" s="49"/>
      <c r="X159" s="49"/>
      <c r="Y159" s="49"/>
      <c r="Z159" s="49"/>
      <c r="AA159" s="49"/>
      <c r="AB159" s="49"/>
      <c r="AC159" s="49"/>
      <c r="AD159" s="49"/>
      <c r="AE159" s="49"/>
      <c r="AF159" s="49"/>
      <c r="AG159" s="49"/>
      <c r="AH159" s="49"/>
    </row>
    <row r="160" spans="2:34" x14ac:dyDescent="0.25">
      <c r="B160" s="49"/>
      <c r="C160" s="49"/>
      <c r="D160" s="49"/>
      <c r="E160" s="49"/>
      <c r="F160" s="49"/>
      <c r="G160" s="49"/>
      <c r="H160" s="49"/>
      <c r="I160" s="49"/>
      <c r="J160" s="49"/>
      <c r="K160" s="49"/>
      <c r="L160" s="49"/>
      <c r="M160" s="49"/>
      <c r="N160" s="51"/>
      <c r="O160" s="51"/>
      <c r="P160" s="51"/>
      <c r="Q160" s="51"/>
      <c r="R160" s="51"/>
      <c r="S160" s="51"/>
      <c r="T160" s="51"/>
      <c r="U160" s="51"/>
      <c r="V160" s="51"/>
      <c r="W160" s="49"/>
      <c r="X160" s="49"/>
      <c r="Y160" s="49"/>
      <c r="Z160" s="49"/>
      <c r="AA160" s="49"/>
      <c r="AB160" s="49"/>
      <c r="AC160" s="49"/>
      <c r="AD160" s="49"/>
      <c r="AE160" s="49"/>
      <c r="AF160" s="49"/>
      <c r="AG160" s="49"/>
      <c r="AH160" s="49"/>
    </row>
    <row r="161" spans="2:34" x14ac:dyDescent="0.25">
      <c r="B161" s="49"/>
      <c r="C161" s="49"/>
      <c r="D161" s="49"/>
      <c r="E161" s="49"/>
      <c r="F161" s="49"/>
      <c r="G161" s="49"/>
      <c r="H161" s="49"/>
      <c r="I161" s="49"/>
      <c r="J161" s="49"/>
      <c r="K161" s="49"/>
      <c r="L161" s="49"/>
      <c r="M161" s="49"/>
      <c r="N161" s="51"/>
      <c r="O161" s="51"/>
      <c r="P161" s="51"/>
      <c r="Q161" s="51"/>
      <c r="R161" s="51"/>
      <c r="S161" s="51"/>
      <c r="T161" s="51"/>
      <c r="U161" s="51"/>
      <c r="V161" s="51"/>
      <c r="W161" s="49"/>
      <c r="X161" s="49"/>
      <c r="Y161" s="49"/>
      <c r="Z161" s="49"/>
      <c r="AA161" s="49"/>
      <c r="AB161" s="49"/>
      <c r="AC161" s="49"/>
      <c r="AD161" s="49"/>
      <c r="AE161" s="49"/>
      <c r="AF161" s="49"/>
      <c r="AG161" s="49"/>
      <c r="AH161" s="49"/>
    </row>
    <row r="162" spans="2:34" x14ac:dyDescent="0.25">
      <c r="B162" s="49"/>
      <c r="C162" s="49"/>
      <c r="D162" s="49"/>
      <c r="E162" s="49"/>
      <c r="F162" s="49"/>
      <c r="G162" s="49"/>
      <c r="H162" s="49"/>
      <c r="I162" s="49"/>
      <c r="J162" s="49"/>
      <c r="K162" s="49"/>
      <c r="L162" s="49"/>
      <c r="M162" s="49"/>
      <c r="N162" s="51"/>
      <c r="O162" s="51"/>
      <c r="P162" s="51"/>
      <c r="Q162" s="51"/>
      <c r="R162" s="51"/>
      <c r="S162" s="51"/>
      <c r="T162" s="51"/>
      <c r="U162" s="51"/>
      <c r="V162" s="51"/>
      <c r="W162" s="49"/>
      <c r="X162" s="49"/>
      <c r="Y162" s="49"/>
      <c r="Z162" s="49"/>
      <c r="AA162" s="49"/>
      <c r="AB162" s="49"/>
      <c r="AC162" s="49"/>
      <c r="AD162" s="49"/>
      <c r="AE162" s="49"/>
      <c r="AF162" s="49"/>
      <c r="AG162" s="49"/>
      <c r="AH162" s="49"/>
    </row>
    <row r="163" spans="2:34" x14ac:dyDescent="0.25">
      <c r="B163" s="49"/>
      <c r="C163" s="49"/>
      <c r="D163" s="49"/>
      <c r="E163" s="49"/>
      <c r="F163" s="49"/>
      <c r="G163" s="49"/>
      <c r="H163" s="49"/>
      <c r="I163" s="49"/>
      <c r="J163" s="49"/>
      <c r="K163" s="49"/>
      <c r="L163" s="49"/>
      <c r="M163" s="49"/>
      <c r="N163" s="51"/>
      <c r="O163" s="51"/>
      <c r="P163" s="51"/>
      <c r="Q163" s="51"/>
      <c r="R163" s="51"/>
      <c r="S163" s="51"/>
      <c r="T163" s="51"/>
      <c r="U163" s="51"/>
      <c r="V163" s="51"/>
      <c r="W163" s="49"/>
      <c r="X163" s="49"/>
      <c r="Y163" s="49"/>
      <c r="Z163" s="49"/>
      <c r="AA163" s="49"/>
      <c r="AB163" s="49"/>
      <c r="AC163" s="49"/>
      <c r="AD163" s="49"/>
      <c r="AE163" s="49"/>
      <c r="AF163" s="49"/>
      <c r="AG163" s="49"/>
      <c r="AH163" s="49"/>
    </row>
    <row r="164" spans="2:34" x14ac:dyDescent="0.25">
      <c r="B164" s="49"/>
      <c r="C164" s="49"/>
      <c r="D164" s="49"/>
      <c r="E164" s="49"/>
      <c r="F164" s="49"/>
      <c r="G164" s="49"/>
      <c r="H164" s="49"/>
      <c r="I164" s="49"/>
      <c r="J164" s="49"/>
      <c r="K164" s="49"/>
      <c r="L164" s="49"/>
      <c r="M164" s="49"/>
      <c r="N164" s="51"/>
      <c r="O164" s="51"/>
      <c r="P164" s="51"/>
      <c r="Q164" s="51"/>
      <c r="R164" s="51"/>
      <c r="S164" s="51"/>
      <c r="T164" s="51"/>
      <c r="U164" s="51"/>
      <c r="V164" s="51"/>
      <c r="W164" s="49"/>
      <c r="X164" s="49"/>
      <c r="Y164" s="49"/>
      <c r="Z164" s="49"/>
      <c r="AA164" s="49"/>
      <c r="AB164" s="49"/>
      <c r="AC164" s="49"/>
      <c r="AD164" s="49"/>
      <c r="AE164" s="49"/>
      <c r="AF164" s="49"/>
      <c r="AG164" s="49"/>
      <c r="AH164" s="49"/>
    </row>
    <row r="165" spans="2:34" x14ac:dyDescent="0.25">
      <c r="B165" s="49"/>
      <c r="C165" s="49"/>
      <c r="D165" s="49"/>
      <c r="E165" s="49"/>
      <c r="F165" s="49"/>
      <c r="G165" s="49"/>
      <c r="H165" s="49"/>
      <c r="I165" s="49"/>
      <c r="J165" s="49"/>
      <c r="K165" s="49"/>
      <c r="L165" s="49"/>
      <c r="M165" s="49"/>
      <c r="N165" s="51"/>
      <c r="O165" s="51"/>
      <c r="P165" s="51"/>
      <c r="Q165" s="51"/>
      <c r="R165" s="51"/>
      <c r="S165" s="51"/>
      <c r="T165" s="51"/>
      <c r="U165" s="51"/>
      <c r="V165" s="51"/>
      <c r="W165" s="49"/>
      <c r="X165" s="49"/>
      <c r="Y165" s="49"/>
      <c r="Z165" s="49"/>
      <c r="AA165" s="49"/>
      <c r="AB165" s="49"/>
      <c r="AC165" s="49"/>
      <c r="AD165" s="49"/>
      <c r="AE165" s="49"/>
      <c r="AF165" s="49"/>
      <c r="AG165" s="49"/>
      <c r="AH165" s="49"/>
    </row>
    <row r="166" spans="2:34" x14ac:dyDescent="0.25">
      <c r="B166" s="49"/>
      <c r="C166" s="49"/>
      <c r="D166" s="49"/>
      <c r="E166" s="49"/>
      <c r="F166" s="49"/>
      <c r="G166" s="49"/>
      <c r="H166" s="49"/>
      <c r="I166" s="49"/>
      <c r="J166" s="49"/>
      <c r="K166" s="49"/>
      <c r="L166" s="49"/>
      <c r="M166" s="49"/>
      <c r="N166" s="51"/>
      <c r="O166" s="51"/>
      <c r="P166" s="51"/>
      <c r="Q166" s="51"/>
      <c r="R166" s="51"/>
      <c r="S166" s="51"/>
      <c r="T166" s="51"/>
      <c r="U166" s="51"/>
      <c r="V166" s="51"/>
      <c r="W166" s="49"/>
      <c r="X166" s="49"/>
      <c r="Y166" s="49"/>
      <c r="Z166" s="49"/>
      <c r="AA166" s="49"/>
      <c r="AB166" s="49"/>
      <c r="AC166" s="49"/>
      <c r="AD166" s="49"/>
      <c r="AE166" s="49"/>
      <c r="AF166" s="49"/>
      <c r="AG166" s="49"/>
      <c r="AH166" s="49"/>
    </row>
    <row r="167" spans="2:34" x14ac:dyDescent="0.25">
      <c r="B167" s="49"/>
      <c r="C167" s="49"/>
      <c r="D167" s="49"/>
      <c r="E167" s="49"/>
      <c r="F167" s="49"/>
      <c r="G167" s="49"/>
      <c r="H167" s="49"/>
      <c r="I167" s="49"/>
      <c r="J167" s="49"/>
      <c r="K167" s="49"/>
      <c r="L167" s="49"/>
      <c r="M167" s="49"/>
      <c r="N167" s="51"/>
      <c r="O167" s="51"/>
      <c r="P167" s="51"/>
      <c r="Q167" s="51"/>
      <c r="R167" s="51"/>
      <c r="S167" s="51"/>
      <c r="T167" s="51"/>
      <c r="U167" s="51"/>
      <c r="V167" s="51"/>
      <c r="W167" s="49"/>
      <c r="X167" s="49"/>
      <c r="Y167" s="49"/>
      <c r="Z167" s="49"/>
      <c r="AA167" s="49"/>
      <c r="AB167" s="49"/>
      <c r="AC167" s="49"/>
      <c r="AD167" s="49"/>
      <c r="AE167" s="49"/>
      <c r="AF167" s="49"/>
      <c r="AG167" s="49"/>
      <c r="AH167" s="49"/>
    </row>
    <row r="168" spans="2:34" x14ac:dyDescent="0.25">
      <c r="B168" s="49"/>
      <c r="C168" s="49"/>
      <c r="D168" s="49"/>
      <c r="E168" s="49"/>
      <c r="F168" s="49"/>
      <c r="G168" s="49"/>
      <c r="H168" s="49"/>
      <c r="I168" s="49"/>
      <c r="J168" s="49"/>
      <c r="K168" s="49"/>
      <c r="L168" s="49"/>
      <c r="M168" s="49"/>
      <c r="N168" s="51"/>
      <c r="O168" s="51"/>
      <c r="P168" s="51"/>
      <c r="Q168" s="51"/>
      <c r="R168" s="51"/>
      <c r="S168" s="51"/>
      <c r="T168" s="51"/>
      <c r="U168" s="51"/>
      <c r="V168" s="51"/>
      <c r="W168" s="49"/>
      <c r="X168" s="49"/>
      <c r="Y168" s="49"/>
      <c r="Z168" s="49"/>
      <c r="AA168" s="49"/>
      <c r="AB168" s="49"/>
      <c r="AC168" s="49"/>
      <c r="AD168" s="49"/>
      <c r="AE168" s="49"/>
      <c r="AF168" s="49"/>
      <c r="AG168" s="49"/>
      <c r="AH168" s="49"/>
    </row>
    <row r="169" spans="2:34" x14ac:dyDescent="0.25">
      <c r="B169" s="49"/>
      <c r="C169" s="49"/>
      <c r="D169" s="49"/>
      <c r="E169" s="49"/>
      <c r="F169" s="49"/>
      <c r="G169" s="49"/>
      <c r="H169" s="49"/>
      <c r="I169" s="49"/>
      <c r="J169" s="49"/>
      <c r="K169" s="49"/>
      <c r="L169" s="49"/>
      <c r="M169" s="49"/>
      <c r="N169" s="51"/>
      <c r="O169" s="51"/>
      <c r="P169" s="51"/>
      <c r="Q169" s="51"/>
      <c r="R169" s="51"/>
      <c r="S169" s="51"/>
      <c r="T169" s="51"/>
      <c r="U169" s="51"/>
      <c r="V169" s="51"/>
      <c r="W169" s="49"/>
      <c r="X169" s="49"/>
      <c r="Y169" s="49"/>
      <c r="Z169" s="49"/>
      <c r="AA169" s="49"/>
      <c r="AB169" s="49"/>
      <c r="AC169" s="49"/>
      <c r="AD169" s="49"/>
      <c r="AE169" s="49"/>
      <c r="AF169" s="49"/>
      <c r="AG169" s="49"/>
      <c r="AH169" s="49"/>
    </row>
    <row r="170" spans="2:34" x14ac:dyDescent="0.25">
      <c r="B170" s="49"/>
      <c r="C170" s="49"/>
      <c r="D170" s="49"/>
      <c r="E170" s="49"/>
      <c r="F170" s="49"/>
      <c r="G170" s="49"/>
      <c r="H170" s="49"/>
      <c r="I170" s="49"/>
      <c r="J170" s="49"/>
      <c r="K170" s="49"/>
      <c r="L170" s="49"/>
      <c r="M170" s="49"/>
      <c r="N170" s="51"/>
      <c r="O170" s="51"/>
      <c r="P170" s="51"/>
      <c r="Q170" s="51"/>
      <c r="R170" s="51"/>
      <c r="S170" s="51"/>
      <c r="T170" s="51"/>
      <c r="U170" s="51"/>
      <c r="V170" s="51"/>
      <c r="W170" s="49"/>
      <c r="X170" s="49"/>
      <c r="Y170" s="49"/>
      <c r="Z170" s="49"/>
      <c r="AA170" s="49"/>
      <c r="AB170" s="49"/>
      <c r="AC170" s="49"/>
      <c r="AD170" s="49"/>
      <c r="AE170" s="49"/>
      <c r="AF170" s="49"/>
      <c r="AG170" s="49"/>
      <c r="AH170" s="49"/>
    </row>
    <row r="171" spans="2:34" x14ac:dyDescent="0.25">
      <c r="B171" s="49"/>
      <c r="C171" s="49"/>
      <c r="D171" s="49"/>
      <c r="E171" s="49"/>
      <c r="F171" s="49"/>
      <c r="G171" s="49"/>
      <c r="H171" s="49"/>
      <c r="I171" s="49"/>
      <c r="J171" s="49"/>
      <c r="K171" s="49"/>
      <c r="L171" s="49"/>
      <c r="M171" s="49"/>
      <c r="N171" s="51"/>
      <c r="O171" s="51"/>
      <c r="P171" s="51"/>
      <c r="Q171" s="51"/>
      <c r="R171" s="51"/>
      <c r="S171" s="51"/>
      <c r="T171" s="51"/>
      <c r="U171" s="51"/>
      <c r="V171" s="51"/>
      <c r="W171" s="49"/>
      <c r="X171" s="49"/>
      <c r="Y171" s="49"/>
      <c r="Z171" s="49"/>
      <c r="AA171" s="49"/>
      <c r="AB171" s="49"/>
      <c r="AC171" s="49"/>
      <c r="AD171" s="49"/>
      <c r="AE171" s="49"/>
      <c r="AF171" s="49"/>
      <c r="AG171" s="49"/>
      <c r="AH171" s="49"/>
    </row>
    <row r="172" spans="2:34" x14ac:dyDescent="0.25">
      <c r="B172" s="49"/>
      <c r="C172" s="49"/>
      <c r="D172" s="49"/>
      <c r="E172" s="49"/>
      <c r="F172" s="49"/>
      <c r="G172" s="49"/>
      <c r="H172" s="49"/>
      <c r="I172" s="49"/>
      <c r="J172" s="49"/>
      <c r="K172" s="49"/>
      <c r="L172" s="49"/>
      <c r="M172" s="49"/>
      <c r="N172" s="51"/>
      <c r="O172" s="51"/>
      <c r="P172" s="51"/>
      <c r="Q172" s="51"/>
      <c r="R172" s="51"/>
      <c r="S172" s="51"/>
      <c r="T172" s="51"/>
      <c r="U172" s="51"/>
      <c r="V172" s="51"/>
      <c r="W172" s="49"/>
      <c r="X172" s="49"/>
      <c r="Y172" s="49"/>
      <c r="Z172" s="49"/>
      <c r="AA172" s="49"/>
      <c r="AB172" s="49"/>
      <c r="AC172" s="49"/>
      <c r="AD172" s="49"/>
      <c r="AE172" s="49"/>
      <c r="AF172" s="49"/>
      <c r="AG172" s="49"/>
      <c r="AH172" s="49"/>
    </row>
    <row r="173" spans="2:34" x14ac:dyDescent="0.25">
      <c r="B173" s="49"/>
      <c r="C173" s="49"/>
      <c r="D173" s="49"/>
      <c r="E173" s="49"/>
      <c r="F173" s="49"/>
      <c r="G173" s="49"/>
      <c r="H173" s="49"/>
      <c r="I173" s="49"/>
      <c r="J173" s="49"/>
      <c r="K173" s="49"/>
      <c r="L173" s="49"/>
      <c r="M173" s="49"/>
      <c r="N173" s="51"/>
      <c r="O173" s="51"/>
      <c r="P173" s="51"/>
      <c r="Q173" s="51"/>
      <c r="R173" s="51"/>
      <c r="S173" s="51"/>
      <c r="T173" s="51"/>
      <c r="U173" s="51"/>
      <c r="V173" s="51"/>
      <c r="W173" s="49"/>
      <c r="X173" s="49"/>
      <c r="Y173" s="49"/>
      <c r="Z173" s="49"/>
      <c r="AA173" s="49"/>
      <c r="AB173" s="49"/>
      <c r="AC173" s="49"/>
      <c r="AD173" s="49"/>
      <c r="AE173" s="49"/>
      <c r="AF173" s="49"/>
      <c r="AG173" s="49"/>
      <c r="AH173" s="49"/>
    </row>
    <row r="174" spans="2:34" x14ac:dyDescent="0.25">
      <c r="B174" s="49"/>
      <c r="C174" s="49"/>
      <c r="D174" s="49"/>
      <c r="E174" s="49"/>
      <c r="F174" s="49"/>
      <c r="G174" s="49"/>
      <c r="H174" s="49"/>
      <c r="I174" s="49"/>
      <c r="J174" s="49"/>
      <c r="K174" s="49"/>
      <c r="L174" s="49"/>
      <c r="M174" s="49"/>
      <c r="N174" s="51"/>
      <c r="O174" s="51"/>
      <c r="P174" s="51"/>
      <c r="Q174" s="51"/>
      <c r="R174" s="51"/>
      <c r="S174" s="51"/>
      <c r="T174" s="51"/>
      <c r="U174" s="51"/>
      <c r="V174" s="51"/>
      <c r="W174" s="49"/>
      <c r="X174" s="49"/>
      <c r="Y174" s="49"/>
      <c r="Z174" s="49"/>
      <c r="AA174" s="49"/>
      <c r="AB174" s="49"/>
      <c r="AC174" s="49"/>
      <c r="AD174" s="49"/>
      <c r="AE174" s="49"/>
      <c r="AF174" s="49"/>
      <c r="AG174" s="49"/>
      <c r="AH174" s="49"/>
    </row>
    <row r="175" spans="2:34" x14ac:dyDescent="0.25">
      <c r="B175" s="49"/>
      <c r="C175" s="49"/>
      <c r="D175" s="49"/>
      <c r="E175" s="49"/>
      <c r="F175" s="49"/>
      <c r="G175" s="49"/>
      <c r="H175" s="49"/>
      <c r="I175" s="49"/>
      <c r="J175" s="49"/>
      <c r="K175" s="49"/>
      <c r="L175" s="49"/>
      <c r="M175" s="49"/>
      <c r="N175" s="51"/>
      <c r="O175" s="51"/>
      <c r="P175" s="51"/>
      <c r="Q175" s="51"/>
      <c r="R175" s="51"/>
      <c r="S175" s="51"/>
      <c r="T175" s="51"/>
      <c r="U175" s="51"/>
      <c r="V175" s="51"/>
      <c r="W175" s="49"/>
      <c r="X175" s="49"/>
      <c r="Y175" s="49"/>
      <c r="Z175" s="49"/>
      <c r="AA175" s="49"/>
      <c r="AB175" s="49"/>
      <c r="AC175" s="49"/>
      <c r="AD175" s="49"/>
      <c r="AE175" s="49"/>
      <c r="AF175" s="49"/>
      <c r="AG175" s="49"/>
      <c r="AH175" s="49"/>
    </row>
    <row r="176" spans="2:34" x14ac:dyDescent="0.25">
      <c r="B176" s="49"/>
      <c r="C176" s="49"/>
      <c r="D176" s="49"/>
      <c r="E176" s="49"/>
      <c r="F176" s="49"/>
      <c r="G176" s="49"/>
      <c r="H176" s="49"/>
      <c r="I176" s="49"/>
      <c r="J176" s="49"/>
      <c r="K176" s="49"/>
      <c r="L176" s="49"/>
      <c r="M176" s="49"/>
      <c r="N176" s="51"/>
      <c r="O176" s="51"/>
      <c r="P176" s="51"/>
      <c r="Q176" s="51"/>
      <c r="R176" s="51"/>
      <c r="S176" s="51"/>
      <c r="T176" s="51"/>
      <c r="U176" s="51"/>
      <c r="V176" s="51"/>
      <c r="W176" s="49"/>
      <c r="X176" s="49"/>
      <c r="Y176" s="49"/>
      <c r="Z176" s="49"/>
      <c r="AA176" s="49"/>
      <c r="AB176" s="49"/>
      <c r="AC176" s="49"/>
      <c r="AD176" s="49"/>
      <c r="AE176" s="49"/>
      <c r="AF176" s="49"/>
      <c r="AG176" s="49"/>
      <c r="AH176" s="49"/>
    </row>
    <row r="177" spans="2:34" x14ac:dyDescent="0.25">
      <c r="B177" s="49"/>
      <c r="C177" s="49"/>
      <c r="D177" s="49"/>
      <c r="E177" s="49"/>
      <c r="F177" s="49"/>
      <c r="G177" s="49"/>
      <c r="H177" s="49"/>
      <c r="I177" s="49"/>
      <c r="J177" s="49"/>
      <c r="K177" s="49"/>
      <c r="L177" s="49"/>
      <c r="M177" s="49"/>
      <c r="N177" s="51"/>
      <c r="O177" s="51"/>
      <c r="P177" s="51"/>
      <c r="Q177" s="51"/>
      <c r="R177" s="51"/>
      <c r="S177" s="51"/>
      <c r="T177" s="51"/>
      <c r="U177" s="51"/>
      <c r="V177" s="51"/>
      <c r="W177" s="49"/>
      <c r="X177" s="49"/>
      <c r="Y177" s="49"/>
      <c r="Z177" s="49"/>
      <c r="AA177" s="49"/>
      <c r="AB177" s="49"/>
      <c r="AC177" s="49"/>
      <c r="AD177" s="49"/>
      <c r="AE177" s="49"/>
      <c r="AF177" s="49"/>
      <c r="AG177" s="49"/>
      <c r="AH177" s="49"/>
    </row>
    <row r="178" spans="2:34" x14ac:dyDescent="0.25">
      <c r="B178" s="49"/>
      <c r="C178" s="49"/>
      <c r="D178" s="49"/>
      <c r="E178" s="49"/>
      <c r="F178" s="49"/>
      <c r="G178" s="49"/>
      <c r="H178" s="49"/>
      <c r="I178" s="49"/>
      <c r="J178" s="49"/>
      <c r="K178" s="49"/>
      <c r="L178" s="49"/>
      <c r="M178" s="49"/>
      <c r="N178" s="51"/>
      <c r="O178" s="51"/>
      <c r="P178" s="51"/>
      <c r="Q178" s="51"/>
      <c r="R178" s="51"/>
      <c r="S178" s="51"/>
      <c r="T178" s="51"/>
      <c r="U178" s="51"/>
      <c r="V178" s="51"/>
      <c r="W178" s="49"/>
      <c r="X178" s="49"/>
      <c r="Y178" s="49"/>
      <c r="Z178" s="49"/>
      <c r="AA178" s="49"/>
      <c r="AB178" s="49"/>
      <c r="AC178" s="49"/>
      <c r="AD178" s="49"/>
      <c r="AE178" s="49"/>
      <c r="AF178" s="49"/>
      <c r="AG178" s="49"/>
      <c r="AH178" s="49"/>
    </row>
    <row r="179" spans="2:34" x14ac:dyDescent="0.25">
      <c r="B179" s="49"/>
      <c r="C179" s="49"/>
      <c r="D179" s="49"/>
      <c r="E179" s="49"/>
      <c r="F179" s="49"/>
      <c r="G179" s="49"/>
      <c r="H179" s="49"/>
      <c r="I179" s="49"/>
      <c r="J179" s="49"/>
      <c r="K179" s="49"/>
      <c r="L179" s="49"/>
      <c r="M179" s="49"/>
      <c r="N179" s="51"/>
      <c r="O179" s="51"/>
      <c r="P179" s="51"/>
      <c r="Q179" s="51"/>
      <c r="R179" s="51"/>
      <c r="S179" s="51"/>
      <c r="T179" s="51"/>
      <c r="U179" s="51"/>
      <c r="V179" s="51"/>
      <c r="W179" s="49"/>
      <c r="X179" s="49"/>
      <c r="Y179" s="49"/>
      <c r="Z179" s="49"/>
      <c r="AA179" s="49"/>
      <c r="AB179" s="49"/>
      <c r="AC179" s="49"/>
      <c r="AD179" s="49"/>
      <c r="AE179" s="49"/>
      <c r="AF179" s="49"/>
      <c r="AG179" s="49"/>
      <c r="AH179" s="49"/>
    </row>
    <row r="180" spans="2:34" x14ac:dyDescent="0.25">
      <c r="B180" s="49"/>
      <c r="C180" s="49"/>
      <c r="D180" s="49"/>
      <c r="E180" s="49"/>
      <c r="F180" s="49"/>
      <c r="G180" s="49"/>
      <c r="H180" s="49"/>
      <c r="I180" s="49"/>
      <c r="J180" s="49"/>
      <c r="K180" s="49"/>
      <c r="L180" s="49"/>
      <c r="M180" s="49"/>
      <c r="N180" s="51"/>
      <c r="O180" s="51"/>
      <c r="P180" s="51"/>
      <c r="Q180" s="51"/>
      <c r="R180" s="51"/>
      <c r="S180" s="51"/>
      <c r="T180" s="51"/>
      <c r="U180" s="51"/>
      <c r="V180" s="51"/>
      <c r="W180" s="49"/>
      <c r="X180" s="49"/>
      <c r="Y180" s="49"/>
      <c r="Z180" s="49"/>
      <c r="AA180" s="49"/>
      <c r="AB180" s="49"/>
      <c r="AC180" s="49"/>
      <c r="AD180" s="49"/>
      <c r="AE180" s="49"/>
      <c r="AF180" s="49"/>
      <c r="AG180" s="49"/>
      <c r="AH180" s="49"/>
    </row>
    <row r="181" spans="2:34" x14ac:dyDescent="0.25">
      <c r="B181" s="49"/>
      <c r="C181" s="49"/>
      <c r="D181" s="49"/>
      <c r="E181" s="49"/>
      <c r="F181" s="49"/>
      <c r="G181" s="49"/>
      <c r="H181" s="49"/>
      <c r="I181" s="49"/>
      <c r="J181" s="49"/>
      <c r="K181" s="49"/>
      <c r="L181" s="49"/>
      <c r="M181" s="49"/>
      <c r="N181" s="51"/>
      <c r="O181" s="51"/>
      <c r="P181" s="51"/>
      <c r="Q181" s="51"/>
      <c r="R181" s="51"/>
      <c r="S181" s="51"/>
      <c r="T181" s="51"/>
      <c r="U181" s="51"/>
      <c r="V181" s="51"/>
      <c r="W181" s="49"/>
      <c r="X181" s="49"/>
      <c r="Y181" s="49"/>
      <c r="Z181" s="49"/>
      <c r="AA181" s="49"/>
      <c r="AB181" s="49"/>
      <c r="AC181" s="49"/>
      <c r="AD181" s="49"/>
      <c r="AE181" s="49"/>
      <c r="AF181" s="49"/>
      <c r="AG181" s="49"/>
      <c r="AH181" s="49"/>
    </row>
    <row r="182" spans="2:34" x14ac:dyDescent="0.25">
      <c r="B182" s="49"/>
      <c r="C182" s="49"/>
      <c r="D182" s="49"/>
      <c r="E182" s="49"/>
      <c r="F182" s="49"/>
      <c r="G182" s="49"/>
      <c r="H182" s="49"/>
      <c r="I182" s="49"/>
      <c r="J182" s="49"/>
      <c r="K182" s="49"/>
      <c r="L182" s="49"/>
      <c r="M182" s="49"/>
      <c r="N182" s="51"/>
      <c r="O182" s="51"/>
      <c r="P182" s="51"/>
      <c r="Q182" s="51"/>
      <c r="R182" s="51"/>
      <c r="S182" s="51"/>
      <c r="T182" s="51"/>
      <c r="U182" s="51"/>
      <c r="V182" s="51"/>
      <c r="W182" s="49"/>
      <c r="X182" s="49"/>
      <c r="Y182" s="49"/>
      <c r="Z182" s="49"/>
      <c r="AA182" s="49"/>
      <c r="AB182" s="49"/>
      <c r="AC182" s="49"/>
      <c r="AD182" s="49"/>
      <c r="AE182" s="49"/>
      <c r="AF182" s="49"/>
      <c r="AG182" s="49"/>
      <c r="AH182" s="49"/>
    </row>
    <row r="183" spans="2:34" x14ac:dyDescent="0.25">
      <c r="B183" s="49"/>
      <c r="C183" s="49"/>
      <c r="D183" s="49"/>
      <c r="E183" s="49"/>
      <c r="F183" s="49"/>
      <c r="G183" s="49"/>
      <c r="H183" s="49"/>
      <c r="I183" s="49"/>
      <c r="J183" s="49"/>
      <c r="K183" s="49"/>
      <c r="L183" s="49"/>
      <c r="M183" s="49"/>
      <c r="N183" s="51"/>
      <c r="O183" s="51"/>
      <c r="P183" s="51"/>
      <c r="Q183" s="51"/>
      <c r="R183" s="51"/>
      <c r="S183" s="51"/>
      <c r="T183" s="51"/>
      <c r="U183" s="51"/>
      <c r="V183" s="51"/>
      <c r="W183" s="49"/>
      <c r="X183" s="49"/>
      <c r="Y183" s="49"/>
      <c r="Z183" s="49"/>
      <c r="AA183" s="49"/>
      <c r="AB183" s="49"/>
      <c r="AC183" s="49"/>
      <c r="AD183" s="49"/>
      <c r="AE183" s="49"/>
      <c r="AF183" s="49"/>
      <c r="AG183" s="49"/>
      <c r="AH183" s="49"/>
    </row>
    <row r="184" spans="2:34" x14ac:dyDescent="0.25">
      <c r="B184" s="49"/>
      <c r="C184" s="49"/>
      <c r="D184" s="49"/>
      <c r="E184" s="49"/>
      <c r="F184" s="49"/>
      <c r="G184" s="49"/>
      <c r="H184" s="49"/>
      <c r="I184" s="49"/>
      <c r="J184" s="49"/>
      <c r="K184" s="49"/>
      <c r="L184" s="49"/>
      <c r="M184" s="49"/>
      <c r="N184" s="51"/>
      <c r="O184" s="51"/>
      <c r="P184" s="51"/>
      <c r="Q184" s="51"/>
      <c r="R184" s="51"/>
      <c r="S184" s="51"/>
      <c r="T184" s="51"/>
      <c r="U184" s="51"/>
      <c r="V184" s="51"/>
      <c r="W184" s="49"/>
      <c r="X184" s="49"/>
      <c r="Y184" s="49"/>
      <c r="Z184" s="49"/>
      <c r="AA184" s="49"/>
      <c r="AB184" s="49"/>
      <c r="AC184" s="49"/>
      <c r="AD184" s="49"/>
      <c r="AE184" s="49"/>
      <c r="AF184" s="49"/>
      <c r="AG184" s="49"/>
      <c r="AH184" s="49"/>
    </row>
    <row r="185" spans="2:34" x14ac:dyDescent="0.25">
      <c r="B185" s="49"/>
      <c r="C185" s="49"/>
      <c r="D185" s="49"/>
      <c r="E185" s="49"/>
      <c r="F185" s="49"/>
      <c r="G185" s="49"/>
      <c r="H185" s="49"/>
      <c r="I185" s="49"/>
      <c r="J185" s="49"/>
      <c r="K185" s="49"/>
      <c r="L185" s="49"/>
      <c r="M185" s="49"/>
      <c r="N185" s="51"/>
      <c r="O185" s="51"/>
      <c r="P185" s="51"/>
      <c r="Q185" s="51"/>
      <c r="R185" s="51"/>
      <c r="S185" s="51"/>
      <c r="T185" s="51"/>
      <c r="U185" s="51"/>
      <c r="V185" s="51"/>
      <c r="W185" s="49"/>
      <c r="X185" s="49"/>
      <c r="Y185" s="49"/>
      <c r="Z185" s="49"/>
      <c r="AA185" s="49"/>
      <c r="AB185" s="49"/>
      <c r="AC185" s="49"/>
      <c r="AD185" s="49"/>
      <c r="AE185" s="49"/>
      <c r="AF185" s="49"/>
      <c r="AG185" s="49"/>
      <c r="AH185" s="49"/>
    </row>
    <row r="186" spans="2:34" x14ac:dyDescent="0.25">
      <c r="B186" s="49"/>
      <c r="C186" s="49"/>
      <c r="D186" s="49"/>
      <c r="E186" s="49"/>
      <c r="F186" s="49"/>
      <c r="G186" s="49"/>
      <c r="H186" s="49"/>
      <c r="I186" s="49"/>
      <c r="J186" s="49"/>
      <c r="K186" s="49"/>
      <c r="L186" s="49"/>
      <c r="M186" s="49"/>
      <c r="N186" s="51"/>
      <c r="O186" s="51"/>
      <c r="P186" s="51"/>
      <c r="Q186" s="51"/>
      <c r="R186" s="51"/>
      <c r="S186" s="51"/>
      <c r="T186" s="51"/>
      <c r="U186" s="51"/>
      <c r="V186" s="51"/>
      <c r="W186" s="49"/>
      <c r="X186" s="49"/>
      <c r="Y186" s="49"/>
      <c r="Z186" s="49"/>
      <c r="AA186" s="49"/>
      <c r="AB186" s="49"/>
      <c r="AC186" s="49"/>
      <c r="AD186" s="49"/>
      <c r="AE186" s="49"/>
      <c r="AF186" s="49"/>
      <c r="AG186" s="49"/>
      <c r="AH186" s="49"/>
    </row>
    <row r="187" spans="2:34" x14ac:dyDescent="0.25">
      <c r="B187" s="49"/>
      <c r="C187" s="49"/>
      <c r="D187" s="49"/>
      <c r="E187" s="49"/>
      <c r="F187" s="49"/>
      <c r="G187" s="49"/>
      <c r="H187" s="49"/>
      <c r="I187" s="49"/>
      <c r="J187" s="49"/>
      <c r="K187" s="49"/>
      <c r="L187" s="49"/>
      <c r="M187" s="49"/>
      <c r="N187" s="51"/>
      <c r="O187" s="51"/>
      <c r="P187" s="51"/>
      <c r="Q187" s="51"/>
      <c r="R187" s="51"/>
      <c r="S187" s="51"/>
      <c r="T187" s="51"/>
      <c r="U187" s="51"/>
      <c r="V187" s="51"/>
      <c r="W187" s="49"/>
      <c r="X187" s="49"/>
      <c r="Y187" s="49"/>
      <c r="Z187" s="49"/>
      <c r="AA187" s="49"/>
      <c r="AB187" s="49"/>
      <c r="AC187" s="49"/>
      <c r="AD187" s="49"/>
      <c r="AE187" s="49"/>
      <c r="AF187" s="49"/>
      <c r="AG187" s="49"/>
      <c r="AH187" s="49"/>
    </row>
    <row r="188" spans="2:34" x14ac:dyDescent="0.25">
      <c r="B188" s="49"/>
      <c r="C188" s="49"/>
      <c r="D188" s="49"/>
      <c r="E188" s="49"/>
      <c r="F188" s="49"/>
      <c r="G188" s="49"/>
      <c r="H188" s="49"/>
      <c r="I188" s="49"/>
      <c r="J188" s="49"/>
      <c r="K188" s="49"/>
      <c r="L188" s="49"/>
      <c r="M188" s="49"/>
      <c r="N188" s="51"/>
      <c r="O188" s="51"/>
      <c r="P188" s="51"/>
      <c r="Q188" s="51"/>
      <c r="R188" s="51"/>
      <c r="S188" s="51"/>
      <c r="T188" s="51"/>
      <c r="U188" s="51"/>
      <c r="V188" s="51"/>
      <c r="W188" s="49"/>
      <c r="X188" s="49"/>
      <c r="Y188" s="49"/>
      <c r="Z188" s="49"/>
      <c r="AA188" s="49"/>
      <c r="AB188" s="49"/>
      <c r="AC188" s="49"/>
      <c r="AD188" s="49"/>
      <c r="AE188" s="49"/>
      <c r="AF188" s="49"/>
      <c r="AG188" s="49"/>
      <c r="AH188" s="49"/>
    </row>
    <row r="189" spans="2:34" x14ac:dyDescent="0.25">
      <c r="B189" s="49"/>
      <c r="C189" s="49"/>
      <c r="D189" s="49"/>
      <c r="E189" s="49"/>
      <c r="F189" s="49"/>
      <c r="G189" s="49"/>
      <c r="H189" s="49"/>
      <c r="I189" s="49"/>
      <c r="J189" s="49"/>
      <c r="K189" s="49"/>
      <c r="L189" s="49"/>
      <c r="M189" s="49"/>
      <c r="N189" s="51"/>
      <c r="O189" s="51"/>
      <c r="P189" s="51"/>
      <c r="Q189" s="51"/>
      <c r="R189" s="51"/>
      <c r="S189" s="51"/>
      <c r="T189" s="51"/>
      <c r="U189" s="51"/>
      <c r="V189" s="51"/>
      <c r="W189" s="49"/>
      <c r="X189" s="49"/>
      <c r="Y189" s="49"/>
      <c r="Z189" s="49"/>
      <c r="AA189" s="49"/>
      <c r="AB189" s="49"/>
      <c r="AC189" s="49"/>
      <c r="AD189" s="49"/>
      <c r="AE189" s="49"/>
      <c r="AF189" s="49"/>
      <c r="AG189" s="49"/>
      <c r="AH189" s="49"/>
    </row>
    <row r="190" spans="2:34" x14ac:dyDescent="0.25">
      <c r="B190" s="49"/>
      <c r="C190" s="49"/>
      <c r="D190" s="49"/>
      <c r="E190" s="49"/>
      <c r="F190" s="49"/>
      <c r="G190" s="49"/>
      <c r="H190" s="49"/>
      <c r="I190" s="49"/>
      <c r="J190" s="49"/>
      <c r="K190" s="49"/>
      <c r="L190" s="49"/>
      <c r="M190" s="49"/>
      <c r="N190" s="51"/>
      <c r="O190" s="51"/>
      <c r="P190" s="51"/>
      <c r="Q190" s="51"/>
      <c r="R190" s="51"/>
      <c r="S190" s="51"/>
      <c r="T190" s="51"/>
      <c r="U190" s="51"/>
      <c r="V190" s="51"/>
      <c r="W190" s="49"/>
      <c r="X190" s="49"/>
      <c r="Y190" s="49"/>
      <c r="Z190" s="49"/>
      <c r="AA190" s="49"/>
      <c r="AB190" s="49"/>
      <c r="AC190" s="49"/>
      <c r="AD190" s="49"/>
      <c r="AE190" s="49"/>
      <c r="AF190" s="49"/>
      <c r="AG190" s="49"/>
      <c r="AH190" s="49"/>
    </row>
    <row r="191" spans="2:34" x14ac:dyDescent="0.25">
      <c r="N191" s="9"/>
      <c r="O191" s="9"/>
      <c r="P191" s="9"/>
      <c r="Q191" s="9"/>
      <c r="R191" s="9"/>
      <c r="S191" s="9"/>
      <c r="T191" s="9"/>
      <c r="U191" s="9"/>
      <c r="V191" s="9"/>
    </row>
    <row r="192" spans="2:34" x14ac:dyDescent="0.25">
      <c r="N192" s="9"/>
      <c r="O192" s="9"/>
      <c r="P192" s="9"/>
      <c r="Q192" s="9"/>
      <c r="R192" s="9"/>
      <c r="S192" s="9"/>
      <c r="T192" s="9"/>
      <c r="U192" s="9"/>
      <c r="V192" s="9"/>
    </row>
    <row r="193" spans="14:22" x14ac:dyDescent="0.25">
      <c r="N193" s="9"/>
      <c r="O193" s="9"/>
      <c r="P193" s="9"/>
      <c r="Q193" s="9"/>
      <c r="R193" s="9"/>
      <c r="S193" s="9"/>
      <c r="T193" s="9"/>
      <c r="U193" s="9"/>
      <c r="V193" s="9"/>
    </row>
    <row r="194" spans="14:22" x14ac:dyDescent="0.25">
      <c r="N194" s="9"/>
      <c r="O194" s="9"/>
      <c r="P194" s="9"/>
      <c r="Q194" s="9"/>
      <c r="R194" s="9"/>
      <c r="S194" s="9"/>
      <c r="T194" s="9"/>
      <c r="U194" s="9"/>
      <c r="V194" s="9"/>
    </row>
    <row r="195" spans="14:22" x14ac:dyDescent="0.25">
      <c r="N195" s="9"/>
      <c r="O195" s="9"/>
      <c r="P195" s="9"/>
      <c r="Q195" s="9"/>
      <c r="R195" s="9"/>
      <c r="S195" s="9"/>
      <c r="T195" s="9"/>
      <c r="U195" s="9"/>
      <c r="V195" s="9"/>
    </row>
    <row r="196" spans="14:22" x14ac:dyDescent="0.25">
      <c r="N196" s="9"/>
      <c r="O196" s="9"/>
      <c r="P196" s="9"/>
      <c r="Q196" s="9"/>
      <c r="R196" s="9"/>
      <c r="S196" s="9"/>
      <c r="T196" s="9"/>
      <c r="U196" s="9"/>
      <c r="V196" s="9"/>
    </row>
    <row r="197" spans="14:22" x14ac:dyDescent="0.25">
      <c r="N197" s="9"/>
      <c r="O197" s="9"/>
      <c r="P197" s="9"/>
      <c r="Q197" s="9"/>
      <c r="R197" s="9"/>
      <c r="S197" s="9"/>
      <c r="T197" s="9"/>
      <c r="U197" s="9"/>
      <c r="V197" s="9"/>
    </row>
    <row r="198" spans="14:22" x14ac:dyDescent="0.25">
      <c r="N198" s="9"/>
      <c r="O198" s="9"/>
      <c r="P198" s="9"/>
      <c r="Q198" s="9"/>
      <c r="R198" s="9"/>
      <c r="S198" s="9"/>
      <c r="T198" s="9"/>
      <c r="U198" s="9"/>
      <c r="V198" s="9"/>
    </row>
    <row r="199" spans="14:22" x14ac:dyDescent="0.25">
      <c r="N199" s="9"/>
      <c r="O199" s="9"/>
      <c r="P199" s="9"/>
      <c r="Q199" s="9"/>
      <c r="R199" s="9"/>
      <c r="S199" s="9"/>
      <c r="T199" s="9"/>
      <c r="U199" s="9"/>
      <c r="V199" s="9"/>
    </row>
    <row r="200" spans="14:22" x14ac:dyDescent="0.25">
      <c r="N200" s="9"/>
      <c r="O200" s="9"/>
      <c r="P200" s="9"/>
      <c r="Q200" s="9"/>
      <c r="R200" s="9"/>
      <c r="S200" s="9"/>
      <c r="T200" s="9"/>
      <c r="U200" s="9"/>
      <c r="V200" s="9"/>
    </row>
    <row r="201" spans="14:22" x14ac:dyDescent="0.25">
      <c r="N201" s="9"/>
      <c r="O201" s="9"/>
      <c r="P201" s="9"/>
      <c r="Q201" s="9"/>
      <c r="R201" s="9"/>
      <c r="S201" s="9"/>
      <c r="T201" s="9"/>
      <c r="U201" s="9"/>
      <c r="V201" s="9"/>
    </row>
    <row r="202" spans="14:22" x14ac:dyDescent="0.25">
      <c r="N202" s="9"/>
      <c r="O202" s="9"/>
      <c r="P202" s="9"/>
      <c r="Q202" s="9"/>
      <c r="R202" s="9"/>
      <c r="S202" s="9"/>
      <c r="T202" s="9"/>
      <c r="U202" s="9"/>
      <c r="V202" s="9"/>
    </row>
    <row r="203" spans="14:22" x14ac:dyDescent="0.25">
      <c r="N203" s="9"/>
      <c r="O203" s="9"/>
      <c r="P203" s="9"/>
      <c r="Q203" s="9"/>
      <c r="R203" s="9"/>
      <c r="S203" s="9"/>
      <c r="T203" s="9"/>
      <c r="U203" s="9"/>
      <c r="V203" s="9"/>
    </row>
    <row r="204" spans="14:22" x14ac:dyDescent="0.25">
      <c r="N204" s="9"/>
      <c r="O204" s="9"/>
      <c r="P204" s="9"/>
      <c r="Q204" s="9"/>
      <c r="R204" s="9"/>
      <c r="S204" s="9"/>
      <c r="T204" s="9"/>
      <c r="U204" s="9"/>
      <c r="V204" s="9"/>
    </row>
    <row r="205" spans="14:22" x14ac:dyDescent="0.25">
      <c r="N205" s="9"/>
      <c r="O205" s="9"/>
      <c r="P205" s="9"/>
      <c r="Q205" s="9"/>
      <c r="R205" s="9"/>
      <c r="S205" s="9"/>
      <c r="T205" s="9"/>
      <c r="U205" s="9"/>
      <c r="V205" s="9"/>
    </row>
    <row r="206" spans="14:22" x14ac:dyDescent="0.25">
      <c r="N206" s="9"/>
      <c r="O206" s="9"/>
      <c r="P206" s="9"/>
      <c r="Q206" s="9"/>
      <c r="R206" s="9"/>
      <c r="S206" s="9"/>
      <c r="T206" s="9"/>
      <c r="U206" s="9"/>
      <c r="V206" s="9"/>
    </row>
    <row r="207" spans="14:22" x14ac:dyDescent="0.25">
      <c r="N207" s="9"/>
      <c r="O207" s="9"/>
      <c r="P207" s="9"/>
      <c r="Q207" s="9"/>
      <c r="R207" s="9"/>
      <c r="S207" s="9"/>
      <c r="T207" s="9"/>
      <c r="U207" s="9"/>
      <c r="V207" s="9"/>
    </row>
    <row r="208" spans="14:22" x14ac:dyDescent="0.25">
      <c r="N208" s="9"/>
      <c r="O208" s="9"/>
      <c r="P208" s="9"/>
      <c r="Q208" s="9"/>
      <c r="R208" s="9"/>
      <c r="S208" s="9"/>
      <c r="T208" s="9"/>
      <c r="U208" s="9"/>
      <c r="V208" s="9"/>
    </row>
    <row r="209" spans="14:22" x14ac:dyDescent="0.25">
      <c r="N209" s="9"/>
      <c r="O209" s="9"/>
      <c r="P209" s="9"/>
      <c r="Q209" s="9"/>
      <c r="R209" s="9"/>
      <c r="S209" s="9"/>
      <c r="T209" s="9"/>
      <c r="U209" s="9"/>
      <c r="V209" s="9"/>
    </row>
    <row r="210" spans="14:22" x14ac:dyDescent="0.25">
      <c r="N210" s="9"/>
      <c r="O210" s="9"/>
      <c r="P210" s="9"/>
      <c r="Q210" s="9"/>
      <c r="R210" s="9"/>
      <c r="S210" s="9"/>
      <c r="T210" s="9"/>
      <c r="U210" s="9"/>
      <c r="V210" s="9"/>
    </row>
    <row r="211" spans="14:22" x14ac:dyDescent="0.25">
      <c r="N211" s="9"/>
      <c r="O211" s="9"/>
      <c r="P211" s="9"/>
      <c r="Q211" s="9"/>
      <c r="R211" s="9"/>
      <c r="S211" s="9"/>
      <c r="T211" s="9"/>
      <c r="U211" s="9"/>
      <c r="V211" s="9"/>
    </row>
    <row r="212" spans="14:22" x14ac:dyDescent="0.25">
      <c r="N212" s="9"/>
      <c r="O212" s="9"/>
      <c r="P212" s="9"/>
      <c r="Q212" s="9"/>
      <c r="R212" s="9"/>
      <c r="S212" s="9"/>
      <c r="T212" s="9"/>
      <c r="U212" s="9"/>
      <c r="V212" s="9"/>
    </row>
    <row r="213" spans="14:22" x14ac:dyDescent="0.25">
      <c r="N213" s="9"/>
      <c r="O213" s="9"/>
      <c r="P213" s="9"/>
      <c r="Q213" s="9"/>
      <c r="R213" s="9"/>
      <c r="S213" s="9"/>
      <c r="T213" s="9"/>
      <c r="U213" s="9"/>
      <c r="V213" s="9"/>
    </row>
    <row r="214" spans="14:22" x14ac:dyDescent="0.25">
      <c r="N214" s="9"/>
      <c r="O214" s="9"/>
      <c r="P214" s="9"/>
      <c r="Q214" s="9"/>
      <c r="R214" s="9"/>
      <c r="S214" s="9"/>
      <c r="T214" s="9"/>
      <c r="U214" s="9"/>
      <c r="V214" s="9"/>
    </row>
    <row r="215" spans="14:22" x14ac:dyDescent="0.25">
      <c r="N215" s="9"/>
      <c r="O215" s="9"/>
      <c r="P215" s="9"/>
      <c r="Q215" s="9"/>
      <c r="R215" s="9"/>
      <c r="S215" s="9"/>
      <c r="T215" s="9"/>
      <c r="U215" s="9"/>
      <c r="V215" s="9"/>
    </row>
    <row r="216" spans="14:22" x14ac:dyDescent="0.25">
      <c r="N216" s="9"/>
      <c r="O216" s="9"/>
      <c r="P216" s="9"/>
      <c r="Q216" s="9"/>
      <c r="R216" s="9"/>
      <c r="S216" s="9"/>
      <c r="T216" s="9"/>
      <c r="U216" s="9"/>
      <c r="V216" s="9"/>
    </row>
    <row r="217" spans="14:22" x14ac:dyDescent="0.25">
      <c r="N217" s="9"/>
      <c r="O217" s="9"/>
      <c r="P217" s="9"/>
      <c r="Q217" s="9"/>
      <c r="R217" s="9"/>
      <c r="S217" s="9"/>
      <c r="T217" s="9"/>
      <c r="U217" s="9"/>
      <c r="V217" s="9"/>
    </row>
    <row r="218" spans="14:22" x14ac:dyDescent="0.25">
      <c r="N218" s="9"/>
      <c r="O218" s="9"/>
      <c r="P218" s="9"/>
      <c r="Q218" s="9"/>
      <c r="R218" s="9"/>
      <c r="S218" s="9"/>
      <c r="T218" s="9"/>
      <c r="U218" s="9"/>
      <c r="V218" s="9"/>
    </row>
    <row r="219" spans="14:22" x14ac:dyDescent="0.25">
      <c r="N219" s="9"/>
      <c r="O219" s="9"/>
      <c r="P219" s="9"/>
      <c r="Q219" s="9"/>
      <c r="R219" s="9"/>
      <c r="S219" s="9"/>
      <c r="T219" s="9"/>
      <c r="U219" s="9"/>
      <c r="V219" s="9"/>
    </row>
    <row r="220" spans="14:22" x14ac:dyDescent="0.25">
      <c r="N220" s="9"/>
      <c r="O220" s="9"/>
      <c r="P220" s="9"/>
      <c r="Q220" s="9"/>
      <c r="R220" s="9"/>
      <c r="S220" s="9"/>
      <c r="T220" s="9"/>
      <c r="U220" s="9"/>
      <c r="V220" s="9"/>
    </row>
    <row r="221" spans="14:22" x14ac:dyDescent="0.25">
      <c r="N221" s="9"/>
      <c r="O221" s="9"/>
      <c r="P221" s="9"/>
      <c r="Q221" s="9"/>
      <c r="R221" s="9"/>
      <c r="S221" s="9"/>
      <c r="T221" s="9"/>
      <c r="U221" s="9"/>
      <c r="V221" s="9"/>
    </row>
    <row r="222" spans="14:22" x14ac:dyDescent="0.25">
      <c r="N222" s="9"/>
      <c r="O222" s="9"/>
      <c r="P222" s="9"/>
      <c r="Q222" s="9"/>
      <c r="R222" s="9"/>
      <c r="S222" s="9"/>
      <c r="T222" s="9"/>
      <c r="U222" s="9"/>
      <c r="V222" s="9"/>
    </row>
    <row r="223" spans="14:22" x14ac:dyDescent="0.25">
      <c r="N223" s="9"/>
      <c r="O223" s="9"/>
      <c r="P223" s="9"/>
      <c r="Q223" s="9"/>
      <c r="R223" s="9"/>
      <c r="S223" s="9"/>
      <c r="T223" s="9"/>
      <c r="U223" s="9"/>
      <c r="V223" s="9"/>
    </row>
    <row r="224" spans="14:22" x14ac:dyDescent="0.25">
      <c r="N224" s="9"/>
      <c r="O224" s="9"/>
      <c r="P224" s="9"/>
      <c r="Q224" s="9"/>
      <c r="R224" s="9"/>
      <c r="S224" s="9"/>
      <c r="T224" s="9"/>
      <c r="U224" s="9"/>
      <c r="V224" s="9"/>
    </row>
    <row r="225" spans="14:22" x14ac:dyDescent="0.25">
      <c r="N225" s="9"/>
      <c r="O225" s="9"/>
      <c r="P225" s="9"/>
      <c r="Q225" s="9"/>
      <c r="R225" s="9"/>
      <c r="S225" s="9"/>
      <c r="T225" s="9"/>
      <c r="U225" s="9"/>
      <c r="V225" s="9"/>
    </row>
    <row r="226" spans="14:22" x14ac:dyDescent="0.25">
      <c r="N226" s="9"/>
      <c r="O226" s="9"/>
      <c r="P226" s="9"/>
      <c r="Q226" s="9"/>
      <c r="R226" s="9"/>
      <c r="S226" s="9"/>
      <c r="T226" s="9"/>
      <c r="U226" s="9"/>
      <c r="V226" s="9"/>
    </row>
    <row r="227" spans="14:22" x14ac:dyDescent="0.25">
      <c r="N227" s="9"/>
      <c r="O227" s="9"/>
      <c r="P227" s="9"/>
      <c r="Q227" s="9"/>
      <c r="R227" s="9"/>
      <c r="S227" s="9"/>
      <c r="T227" s="9"/>
      <c r="U227" s="9"/>
      <c r="V227" s="9"/>
    </row>
    <row r="228" spans="14:22" x14ac:dyDescent="0.25">
      <c r="N228" s="9"/>
      <c r="O228" s="9"/>
      <c r="P228" s="9"/>
      <c r="Q228" s="9"/>
      <c r="R228" s="9"/>
      <c r="S228" s="9"/>
      <c r="T228" s="9"/>
      <c r="U228" s="9"/>
      <c r="V228" s="9"/>
    </row>
    <row r="229" spans="14:22" x14ac:dyDescent="0.25">
      <c r="N229" s="9"/>
      <c r="O229" s="9"/>
      <c r="P229" s="9"/>
      <c r="Q229" s="9"/>
      <c r="R229" s="9"/>
      <c r="S229" s="9"/>
      <c r="T229" s="9"/>
      <c r="U229" s="9"/>
      <c r="V229" s="9"/>
    </row>
    <row r="230" spans="14:22" x14ac:dyDescent="0.25">
      <c r="N230" s="9"/>
      <c r="O230" s="9"/>
      <c r="P230" s="9"/>
      <c r="Q230" s="9"/>
      <c r="R230" s="9"/>
      <c r="S230" s="9"/>
      <c r="T230" s="9"/>
      <c r="U230" s="9"/>
      <c r="V230" s="9"/>
    </row>
    <row r="231" spans="14:22" x14ac:dyDescent="0.25">
      <c r="N231" s="9"/>
      <c r="O231" s="9"/>
      <c r="P231" s="9"/>
      <c r="Q231" s="9"/>
      <c r="R231" s="9"/>
      <c r="S231" s="9"/>
      <c r="T231" s="9"/>
      <c r="U231" s="9"/>
      <c r="V231" s="9"/>
    </row>
    <row r="232" spans="14:22" x14ac:dyDescent="0.25">
      <c r="N232" s="9"/>
      <c r="O232" s="9"/>
      <c r="P232" s="9"/>
      <c r="Q232" s="9"/>
      <c r="R232" s="9"/>
      <c r="S232" s="9"/>
      <c r="T232" s="9"/>
      <c r="U232" s="9"/>
      <c r="V232" s="9"/>
    </row>
    <row r="233" spans="14:22" x14ac:dyDescent="0.25">
      <c r="N233" s="9"/>
      <c r="O233" s="9"/>
      <c r="P233" s="9"/>
      <c r="Q233" s="9"/>
      <c r="R233" s="9"/>
      <c r="S233" s="9"/>
      <c r="T233" s="9"/>
      <c r="U233" s="9"/>
      <c r="V233" s="9"/>
    </row>
    <row r="234" spans="14:22" x14ac:dyDescent="0.25">
      <c r="N234" s="9"/>
      <c r="O234" s="9"/>
      <c r="P234" s="9"/>
      <c r="Q234" s="9"/>
      <c r="R234" s="9"/>
      <c r="S234" s="9"/>
      <c r="T234" s="9"/>
      <c r="U234" s="9"/>
      <c r="V234" s="9"/>
    </row>
    <row r="235" spans="14:22" x14ac:dyDescent="0.25">
      <c r="N235" s="9"/>
      <c r="O235" s="9"/>
      <c r="P235" s="9"/>
      <c r="Q235" s="9"/>
      <c r="R235" s="9"/>
      <c r="S235" s="9"/>
      <c r="T235" s="9"/>
      <c r="U235" s="9"/>
      <c r="V235" s="9"/>
    </row>
    <row r="236" spans="14:22" x14ac:dyDescent="0.25">
      <c r="N236" s="9"/>
      <c r="O236" s="9"/>
      <c r="P236" s="9"/>
      <c r="Q236" s="9"/>
      <c r="R236" s="9"/>
      <c r="S236" s="9"/>
      <c r="T236" s="9"/>
      <c r="U236" s="9"/>
      <c r="V236" s="9"/>
    </row>
    <row r="237" spans="14:22" x14ac:dyDescent="0.25">
      <c r="N237" s="9"/>
      <c r="O237" s="9"/>
      <c r="P237" s="9"/>
      <c r="Q237" s="9"/>
      <c r="R237" s="9"/>
      <c r="S237" s="9"/>
      <c r="T237" s="9"/>
      <c r="U237" s="9"/>
      <c r="V237" s="9"/>
    </row>
    <row r="238" spans="14:22" x14ac:dyDescent="0.25">
      <c r="N238" s="9"/>
      <c r="O238" s="9"/>
      <c r="P238" s="9"/>
      <c r="Q238" s="9"/>
      <c r="R238" s="9"/>
      <c r="S238" s="9"/>
      <c r="T238" s="9"/>
      <c r="U238" s="9"/>
      <c r="V238" s="9"/>
    </row>
    <row r="239" spans="14:22" x14ac:dyDescent="0.25">
      <c r="N239" s="9"/>
      <c r="O239" s="9"/>
      <c r="P239" s="9"/>
      <c r="Q239" s="9"/>
      <c r="R239" s="9"/>
      <c r="S239" s="9"/>
      <c r="T239" s="9"/>
      <c r="U239" s="9"/>
      <c r="V239" s="9"/>
    </row>
    <row r="240" spans="14:22" x14ac:dyDescent="0.25">
      <c r="N240" s="9"/>
      <c r="O240" s="9"/>
      <c r="P240" s="9"/>
      <c r="Q240" s="9"/>
      <c r="R240" s="9"/>
      <c r="S240" s="9"/>
      <c r="T240" s="9"/>
      <c r="U240" s="9"/>
      <c r="V240" s="9"/>
    </row>
    <row r="241" spans="14:22" x14ac:dyDescent="0.25">
      <c r="N241" s="9"/>
      <c r="O241" s="9"/>
      <c r="P241" s="9"/>
      <c r="Q241" s="9"/>
      <c r="R241" s="9"/>
      <c r="S241" s="9"/>
      <c r="T241" s="9"/>
      <c r="U241" s="9"/>
      <c r="V241" s="9"/>
    </row>
    <row r="242" spans="14:22" x14ac:dyDescent="0.25">
      <c r="N242" s="9"/>
      <c r="O242" s="9"/>
      <c r="P242" s="9"/>
      <c r="Q242" s="9"/>
      <c r="R242" s="9"/>
      <c r="S242" s="9"/>
      <c r="T242" s="9"/>
      <c r="U242" s="9"/>
      <c r="V242" s="9"/>
    </row>
    <row r="243" spans="14:22" x14ac:dyDescent="0.25">
      <c r="N243" s="9"/>
      <c r="O243" s="9"/>
      <c r="P243" s="9"/>
      <c r="Q243" s="9"/>
      <c r="R243" s="9"/>
      <c r="S243" s="9"/>
      <c r="T243" s="9"/>
      <c r="U243" s="9"/>
      <c r="V243" s="9"/>
    </row>
    <row r="244" spans="14:22" x14ac:dyDescent="0.25">
      <c r="N244" s="9"/>
      <c r="O244" s="9"/>
      <c r="P244" s="9"/>
      <c r="Q244" s="9"/>
      <c r="R244" s="9"/>
      <c r="S244" s="9"/>
      <c r="T244" s="9"/>
      <c r="U244" s="9"/>
      <c r="V244" s="9"/>
    </row>
    <row r="245" spans="14:22" x14ac:dyDescent="0.25">
      <c r="N245" s="9"/>
      <c r="O245" s="9"/>
      <c r="P245" s="9"/>
      <c r="Q245" s="9"/>
      <c r="R245" s="9"/>
      <c r="S245" s="9"/>
      <c r="T245" s="9"/>
      <c r="U245" s="9"/>
      <c r="V245" s="9"/>
    </row>
    <row r="246" spans="14:22" x14ac:dyDescent="0.25">
      <c r="N246" s="9"/>
      <c r="O246" s="9"/>
      <c r="P246" s="9"/>
      <c r="Q246" s="9"/>
      <c r="R246" s="9"/>
      <c r="S246" s="9"/>
      <c r="T246" s="9"/>
      <c r="U246" s="9"/>
      <c r="V246" s="9"/>
    </row>
    <row r="247" spans="14:22" x14ac:dyDescent="0.25">
      <c r="N247" s="9"/>
      <c r="O247" s="9"/>
      <c r="P247" s="9"/>
      <c r="Q247" s="9"/>
      <c r="R247" s="9"/>
      <c r="S247" s="9"/>
      <c r="T247" s="9"/>
      <c r="U247" s="9"/>
      <c r="V247" s="9"/>
    </row>
    <row r="248" spans="14:22" x14ac:dyDescent="0.25">
      <c r="N248" s="9"/>
      <c r="O248" s="9"/>
      <c r="P248" s="9"/>
      <c r="Q248" s="9"/>
      <c r="R248" s="9"/>
      <c r="S248" s="9"/>
      <c r="T248" s="9"/>
      <c r="U248" s="9"/>
      <c r="V248" s="9"/>
    </row>
    <row r="249" spans="14:22" x14ac:dyDescent="0.25">
      <c r="N249" s="9"/>
      <c r="O249" s="9"/>
      <c r="P249" s="9"/>
      <c r="Q249" s="9"/>
      <c r="R249" s="9"/>
      <c r="S249" s="9"/>
      <c r="T249" s="9"/>
      <c r="U249" s="9"/>
      <c r="V249" s="9"/>
    </row>
    <row r="250" spans="14:22" x14ac:dyDescent="0.25">
      <c r="N250" s="9"/>
      <c r="O250" s="9"/>
      <c r="P250" s="9"/>
      <c r="Q250" s="9"/>
      <c r="R250" s="9"/>
      <c r="S250" s="9"/>
      <c r="T250" s="9"/>
      <c r="U250" s="9"/>
      <c r="V250" s="9"/>
    </row>
    <row r="251" spans="14:22" x14ac:dyDescent="0.25">
      <c r="N251" s="9"/>
      <c r="O251" s="9"/>
      <c r="P251" s="9"/>
      <c r="Q251" s="9"/>
      <c r="R251" s="9"/>
      <c r="S251" s="9"/>
      <c r="T251" s="9"/>
      <c r="U251" s="9"/>
      <c r="V251" s="9"/>
    </row>
    <row r="252" spans="14:22" x14ac:dyDescent="0.25">
      <c r="N252" s="9"/>
      <c r="O252" s="9"/>
      <c r="P252" s="9"/>
      <c r="Q252" s="9"/>
      <c r="R252" s="9"/>
      <c r="S252" s="9"/>
      <c r="T252" s="9"/>
      <c r="U252" s="9"/>
      <c r="V252" s="9"/>
    </row>
    <row r="253" spans="14:22" x14ac:dyDescent="0.25">
      <c r="N253" s="9"/>
      <c r="O253" s="9"/>
      <c r="P253" s="9"/>
      <c r="Q253" s="9"/>
      <c r="R253" s="9"/>
      <c r="S253" s="9"/>
      <c r="T253" s="9"/>
      <c r="U253" s="9"/>
      <c r="V253" s="9"/>
    </row>
    <row r="254" spans="14:22" x14ac:dyDescent="0.25">
      <c r="N254" s="9"/>
      <c r="O254" s="9"/>
      <c r="P254" s="9"/>
      <c r="Q254" s="9"/>
      <c r="R254" s="9"/>
      <c r="S254" s="9"/>
      <c r="T254" s="9"/>
      <c r="U254" s="9"/>
      <c r="V254" s="9"/>
    </row>
    <row r="255" spans="14:22" x14ac:dyDescent="0.25">
      <c r="N255" s="9"/>
      <c r="O255" s="9"/>
      <c r="P255" s="9"/>
      <c r="Q255" s="9"/>
      <c r="R255" s="9"/>
      <c r="S255" s="9"/>
      <c r="T255" s="9"/>
      <c r="U255" s="9"/>
      <c r="V255" s="9"/>
    </row>
    <row r="256" spans="14:22" x14ac:dyDescent="0.25">
      <c r="N256" s="9"/>
      <c r="O256" s="9"/>
      <c r="P256" s="9"/>
      <c r="Q256" s="9"/>
      <c r="R256" s="9"/>
      <c r="S256" s="9"/>
      <c r="T256" s="9"/>
      <c r="U256" s="9"/>
      <c r="V256" s="9"/>
    </row>
    <row r="257" spans="14:22" x14ac:dyDescent="0.25">
      <c r="N257" s="9"/>
      <c r="O257" s="9"/>
      <c r="P257" s="9"/>
      <c r="Q257" s="9"/>
      <c r="R257" s="9"/>
      <c r="S257" s="9"/>
      <c r="T257" s="9"/>
      <c r="U257" s="9"/>
      <c r="V257" s="9"/>
    </row>
    <row r="258" spans="14:22" x14ac:dyDescent="0.25">
      <c r="N258" s="9"/>
      <c r="O258" s="9"/>
      <c r="P258" s="9"/>
      <c r="Q258" s="9"/>
      <c r="R258" s="9"/>
      <c r="S258" s="9"/>
      <c r="T258" s="9"/>
      <c r="U258" s="9"/>
      <c r="V258" s="9"/>
    </row>
    <row r="259" spans="14:22" x14ac:dyDescent="0.25">
      <c r="N259" s="9"/>
      <c r="O259" s="9"/>
      <c r="P259" s="9"/>
      <c r="Q259" s="9"/>
      <c r="R259" s="9"/>
      <c r="S259" s="9"/>
      <c r="T259" s="9"/>
      <c r="U259" s="9"/>
      <c r="V259" s="9"/>
    </row>
    <row r="260" spans="14:22" x14ac:dyDescent="0.25">
      <c r="N260" s="9"/>
      <c r="O260" s="9"/>
      <c r="P260" s="9"/>
      <c r="Q260" s="9"/>
      <c r="R260" s="9"/>
      <c r="S260" s="9"/>
      <c r="T260" s="9"/>
      <c r="U260" s="9"/>
      <c r="V260" s="9"/>
    </row>
    <row r="261" spans="14:22" x14ac:dyDescent="0.25">
      <c r="N261" s="9"/>
      <c r="O261" s="9"/>
      <c r="P261" s="9"/>
      <c r="Q261" s="9"/>
      <c r="R261" s="9"/>
      <c r="S261" s="9"/>
      <c r="T261" s="9"/>
      <c r="U261" s="9"/>
      <c r="V261" s="9"/>
    </row>
    <row r="262" spans="14:22" x14ac:dyDescent="0.25">
      <c r="N262" s="9"/>
      <c r="O262" s="9"/>
      <c r="P262" s="9"/>
      <c r="Q262" s="9"/>
      <c r="R262" s="9"/>
      <c r="S262" s="9"/>
      <c r="T262" s="9"/>
      <c r="U262" s="9"/>
      <c r="V262" s="9"/>
    </row>
    <row r="263" spans="14:22" x14ac:dyDescent="0.25">
      <c r="N263" s="9"/>
      <c r="O263" s="9"/>
      <c r="P263" s="9"/>
      <c r="Q263" s="9"/>
      <c r="R263" s="9"/>
      <c r="S263" s="9"/>
      <c r="T263" s="9"/>
      <c r="U263" s="9"/>
      <c r="V263" s="9"/>
    </row>
    <row r="264" spans="14:22" x14ac:dyDescent="0.25">
      <c r="N264" s="9"/>
      <c r="O264" s="9"/>
      <c r="P264" s="9"/>
      <c r="Q264" s="9"/>
      <c r="R264" s="9"/>
      <c r="S264" s="9"/>
      <c r="T264" s="9"/>
      <c r="U264" s="9"/>
      <c r="V264" s="9"/>
    </row>
    <row r="265" spans="14:22" x14ac:dyDescent="0.25">
      <c r="N265" s="9"/>
      <c r="O265" s="9"/>
      <c r="P265" s="9"/>
      <c r="Q265" s="9"/>
      <c r="R265" s="9"/>
      <c r="S265" s="9"/>
      <c r="T265" s="9"/>
      <c r="U265" s="9"/>
      <c r="V265" s="9"/>
    </row>
    <row r="266" spans="14:22" x14ac:dyDescent="0.25">
      <c r="N266" s="9"/>
      <c r="O266" s="9"/>
      <c r="P266" s="9"/>
      <c r="Q266" s="9"/>
      <c r="R266" s="9"/>
      <c r="S266" s="9"/>
      <c r="T266" s="9"/>
      <c r="U266" s="9"/>
      <c r="V266" s="9"/>
    </row>
    <row r="267" spans="14:22" x14ac:dyDescent="0.25">
      <c r="N267" s="9"/>
      <c r="O267" s="9"/>
      <c r="P267" s="9"/>
      <c r="Q267" s="9"/>
      <c r="R267" s="9"/>
      <c r="S267" s="9"/>
      <c r="T267" s="9"/>
      <c r="U267" s="9"/>
      <c r="V267" s="9"/>
    </row>
    <row r="268" spans="14:22" x14ac:dyDescent="0.25">
      <c r="N268" s="9"/>
      <c r="O268" s="9"/>
      <c r="P268" s="9"/>
      <c r="Q268" s="9"/>
      <c r="R268" s="9"/>
      <c r="S268" s="9"/>
      <c r="T268" s="9"/>
      <c r="U268" s="9"/>
      <c r="V268" s="9"/>
    </row>
    <row r="269" spans="14:22" x14ac:dyDescent="0.25">
      <c r="N269" s="9"/>
      <c r="O269" s="9"/>
      <c r="P269" s="9"/>
      <c r="Q269" s="9"/>
      <c r="R269" s="9"/>
      <c r="S269" s="9"/>
      <c r="T269" s="9"/>
      <c r="U269" s="9"/>
      <c r="V269" s="9"/>
    </row>
    <row r="270" spans="14:22" x14ac:dyDescent="0.25">
      <c r="N270" s="9"/>
      <c r="O270" s="9"/>
      <c r="P270" s="9"/>
      <c r="Q270" s="9"/>
      <c r="R270" s="9"/>
      <c r="S270" s="9"/>
      <c r="T270" s="9"/>
      <c r="U270" s="9"/>
      <c r="V270" s="9"/>
    </row>
    <row r="271" spans="14:22" x14ac:dyDescent="0.25">
      <c r="N271" s="9"/>
      <c r="O271" s="9"/>
      <c r="P271" s="9"/>
      <c r="Q271" s="9"/>
      <c r="R271" s="9"/>
      <c r="S271" s="9"/>
      <c r="T271" s="9"/>
      <c r="U271" s="9"/>
      <c r="V271" s="9"/>
    </row>
    <row r="272" spans="14:22" x14ac:dyDescent="0.25">
      <c r="N272" s="9"/>
      <c r="O272" s="9"/>
      <c r="P272" s="9"/>
      <c r="Q272" s="9"/>
      <c r="R272" s="9"/>
      <c r="S272" s="9"/>
      <c r="T272" s="9"/>
      <c r="U272" s="9"/>
      <c r="V272" s="9"/>
    </row>
    <row r="273" spans="14:22" x14ac:dyDescent="0.25">
      <c r="N273" s="9"/>
      <c r="O273" s="9"/>
      <c r="P273" s="9"/>
      <c r="Q273" s="9"/>
      <c r="R273" s="9"/>
      <c r="S273" s="9"/>
      <c r="T273" s="9"/>
      <c r="U273" s="9"/>
      <c r="V273" s="9"/>
    </row>
    <row r="274" spans="14:22" x14ac:dyDescent="0.25">
      <c r="N274" s="9"/>
      <c r="O274" s="9"/>
      <c r="P274" s="9"/>
      <c r="Q274" s="9"/>
      <c r="R274" s="9"/>
      <c r="S274" s="9"/>
      <c r="T274" s="9"/>
      <c r="U274" s="9"/>
      <c r="V274" s="9"/>
    </row>
    <row r="275" spans="14:22" x14ac:dyDescent="0.25">
      <c r="N275" s="9"/>
      <c r="O275" s="9"/>
      <c r="P275" s="9"/>
      <c r="Q275" s="9"/>
      <c r="R275" s="9"/>
      <c r="S275" s="9"/>
      <c r="T275" s="9"/>
      <c r="U275" s="9"/>
      <c r="V275" s="9"/>
    </row>
    <row r="276" spans="14:22" x14ac:dyDescent="0.25">
      <c r="N276" s="9"/>
      <c r="O276" s="9"/>
      <c r="P276" s="9"/>
      <c r="Q276" s="9"/>
      <c r="R276" s="9"/>
      <c r="S276" s="9"/>
      <c r="T276" s="9"/>
      <c r="U276" s="9"/>
      <c r="V276" s="9"/>
    </row>
    <row r="277" spans="14:22" x14ac:dyDescent="0.25">
      <c r="N277" s="9"/>
      <c r="O277" s="9"/>
      <c r="P277" s="9"/>
      <c r="Q277" s="9"/>
      <c r="R277" s="9"/>
      <c r="S277" s="9"/>
      <c r="T277" s="9"/>
      <c r="U277" s="9"/>
      <c r="V277" s="9"/>
    </row>
    <row r="278" spans="14:22" x14ac:dyDescent="0.25">
      <c r="N278" s="9"/>
      <c r="O278" s="9"/>
      <c r="P278" s="9"/>
      <c r="Q278" s="9"/>
      <c r="R278" s="9"/>
      <c r="S278" s="9"/>
      <c r="T278" s="9"/>
      <c r="U278" s="9"/>
      <c r="V278" s="9"/>
    </row>
    <row r="279" spans="14:22" x14ac:dyDescent="0.25">
      <c r="N279" s="9"/>
      <c r="O279" s="9"/>
      <c r="P279" s="9"/>
      <c r="Q279" s="9"/>
      <c r="R279" s="9"/>
      <c r="S279" s="9"/>
      <c r="T279" s="9"/>
      <c r="U279" s="9"/>
      <c r="V279" s="9"/>
    </row>
    <row r="280" spans="14:22" x14ac:dyDescent="0.25">
      <c r="N280" s="9"/>
      <c r="O280" s="9"/>
      <c r="P280" s="9"/>
      <c r="Q280" s="9"/>
      <c r="R280" s="9"/>
      <c r="S280" s="9"/>
      <c r="T280" s="9"/>
      <c r="U280" s="9"/>
      <c r="V280" s="9"/>
    </row>
    <row r="281" spans="14:22" x14ac:dyDescent="0.25">
      <c r="N281" s="9"/>
      <c r="O281" s="9"/>
      <c r="P281" s="9"/>
      <c r="Q281" s="9"/>
      <c r="R281" s="9"/>
      <c r="S281" s="9"/>
      <c r="T281" s="9"/>
      <c r="U281" s="9"/>
      <c r="V281" s="9"/>
    </row>
    <row r="282" spans="14:22" x14ac:dyDescent="0.25">
      <c r="N282" s="9"/>
      <c r="O282" s="9"/>
      <c r="P282" s="9"/>
      <c r="Q282" s="9"/>
      <c r="R282" s="9"/>
      <c r="S282" s="9"/>
      <c r="T282" s="9"/>
      <c r="U282" s="9"/>
      <c r="V282" s="9"/>
    </row>
    <row r="283" spans="14:22" x14ac:dyDescent="0.25">
      <c r="N283" s="9"/>
      <c r="O283" s="9"/>
      <c r="P283" s="9"/>
      <c r="Q283" s="9"/>
      <c r="R283" s="9"/>
      <c r="S283" s="9"/>
      <c r="T283" s="9"/>
      <c r="U283" s="9"/>
      <c r="V283" s="9"/>
    </row>
    <row r="284" spans="14:22" x14ac:dyDescent="0.25">
      <c r="N284" s="9"/>
      <c r="O284" s="9"/>
      <c r="P284" s="9"/>
      <c r="Q284" s="9"/>
      <c r="R284" s="9"/>
      <c r="S284" s="9"/>
      <c r="T284" s="9"/>
      <c r="U284" s="9"/>
      <c r="V284" s="9"/>
    </row>
    <row r="285" spans="14:22" x14ac:dyDescent="0.25">
      <c r="N285" s="9"/>
      <c r="O285" s="9"/>
      <c r="P285" s="9"/>
      <c r="Q285" s="9"/>
      <c r="R285" s="9"/>
      <c r="S285" s="9"/>
      <c r="T285" s="9"/>
      <c r="U285" s="9"/>
      <c r="V285" s="9"/>
    </row>
    <row r="286" spans="14:22" x14ac:dyDescent="0.25">
      <c r="N286" s="9"/>
      <c r="O286" s="9"/>
      <c r="P286" s="9"/>
      <c r="Q286" s="9"/>
      <c r="R286" s="9"/>
      <c r="S286" s="9"/>
      <c r="T286" s="9"/>
      <c r="U286" s="9"/>
      <c r="V286" s="9"/>
    </row>
    <row r="287" spans="14:22" x14ac:dyDescent="0.25">
      <c r="N287" s="9"/>
      <c r="O287" s="9"/>
      <c r="P287" s="9"/>
      <c r="Q287" s="9"/>
      <c r="R287" s="9"/>
      <c r="S287" s="9"/>
      <c r="T287" s="9"/>
      <c r="U287" s="9"/>
      <c r="V287" s="9"/>
    </row>
    <row r="288" spans="14:22" x14ac:dyDescent="0.25">
      <c r="N288" s="9"/>
      <c r="O288" s="9"/>
      <c r="P288" s="9"/>
      <c r="Q288" s="9"/>
      <c r="R288" s="9"/>
      <c r="S288" s="9"/>
      <c r="T288" s="9"/>
      <c r="U288" s="9"/>
      <c r="V288" s="9"/>
    </row>
    <row r="289" spans="14:22" x14ac:dyDescent="0.25">
      <c r="N289" s="9"/>
      <c r="O289" s="9"/>
      <c r="P289" s="9"/>
      <c r="Q289" s="9"/>
      <c r="R289" s="9"/>
      <c r="S289" s="9"/>
      <c r="T289" s="9"/>
      <c r="U289" s="9"/>
      <c r="V289" s="9"/>
    </row>
    <row r="290" spans="14:22" x14ac:dyDescent="0.25">
      <c r="N290" s="9"/>
      <c r="O290" s="9"/>
      <c r="P290" s="9"/>
      <c r="Q290" s="9"/>
      <c r="R290" s="9"/>
      <c r="S290" s="9"/>
      <c r="T290" s="9"/>
      <c r="U290" s="9"/>
      <c r="V290" s="9"/>
    </row>
    <row r="291" spans="14:22" x14ac:dyDescent="0.25">
      <c r="N291" s="9"/>
      <c r="O291" s="9"/>
      <c r="P291" s="9"/>
      <c r="Q291" s="9"/>
      <c r="R291" s="9"/>
      <c r="S291" s="9"/>
      <c r="T291" s="9"/>
      <c r="U291" s="9"/>
      <c r="V291" s="9"/>
    </row>
    <row r="292" spans="14:22" x14ac:dyDescent="0.25">
      <c r="N292" s="9"/>
      <c r="O292" s="9"/>
      <c r="P292" s="9"/>
      <c r="Q292" s="9"/>
      <c r="R292" s="9"/>
      <c r="S292" s="9"/>
      <c r="T292" s="9"/>
      <c r="U292" s="9"/>
      <c r="V292" s="9"/>
    </row>
    <row r="293" spans="14:22" x14ac:dyDescent="0.25">
      <c r="N293" s="9"/>
      <c r="O293" s="9"/>
      <c r="P293" s="9"/>
      <c r="Q293" s="9"/>
      <c r="R293" s="9"/>
      <c r="S293" s="9"/>
      <c r="T293" s="9"/>
      <c r="U293" s="9"/>
      <c r="V293" s="9"/>
    </row>
    <row r="294" spans="14:22" x14ac:dyDescent="0.25">
      <c r="N294" s="9"/>
      <c r="O294" s="9"/>
      <c r="P294" s="9"/>
      <c r="Q294" s="9"/>
      <c r="R294" s="9"/>
      <c r="S294" s="9"/>
      <c r="T294" s="9"/>
      <c r="U294" s="9"/>
      <c r="V294" s="9"/>
    </row>
    <row r="295" spans="14:22" x14ac:dyDescent="0.25">
      <c r="N295" s="9"/>
      <c r="O295" s="9"/>
      <c r="P295" s="9"/>
      <c r="Q295" s="9"/>
      <c r="R295" s="9"/>
      <c r="S295" s="9"/>
      <c r="T295" s="9"/>
      <c r="U295" s="9"/>
      <c r="V295" s="9"/>
    </row>
    <row r="296" spans="14:22" x14ac:dyDescent="0.25">
      <c r="N296" s="9"/>
      <c r="O296" s="9"/>
      <c r="P296" s="9"/>
      <c r="Q296" s="9"/>
      <c r="R296" s="9"/>
      <c r="S296" s="9"/>
      <c r="T296" s="9"/>
      <c r="U296" s="9"/>
      <c r="V296" s="9"/>
    </row>
  </sheetData>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Drop Down 1">
              <controlPr locked="0" defaultSize="0" autoLine="0" autoPict="0">
                <anchor moveWithCells="1">
                  <from>
                    <xdr:col>17</xdr:col>
                    <xdr:colOff>9525</xdr:colOff>
                    <xdr:row>36</xdr:row>
                    <xdr:rowOff>0</xdr:rowOff>
                  </from>
                  <to>
                    <xdr:col>17</xdr:col>
                    <xdr:colOff>571500</xdr:colOff>
                    <xdr:row>37</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Φύλλο4"/>
  <dimension ref="A1:AO296"/>
  <sheetViews>
    <sheetView zoomScaleNormal="100" workbookViewId="0">
      <selection activeCell="Q17" sqref="Q17"/>
    </sheetView>
  </sheetViews>
  <sheetFormatPr defaultRowHeight="15" x14ac:dyDescent="0.25"/>
  <cols>
    <col min="1" max="1" width="3.85546875" style="2" customWidth="1"/>
    <col min="2" max="2" width="3.28515625" style="2" customWidth="1"/>
    <col min="3" max="3" width="2.7109375" style="2" customWidth="1"/>
    <col min="4" max="4" width="20.85546875" style="2" customWidth="1"/>
    <col min="5" max="5" width="12.28515625" style="2" customWidth="1"/>
    <col min="6" max="6" width="11.5703125" style="2" customWidth="1"/>
    <col min="7" max="7" width="10.85546875" style="2" customWidth="1"/>
    <col min="8" max="8" width="10.5703125" style="2" customWidth="1"/>
    <col min="9" max="9" width="10" style="2" customWidth="1"/>
    <col min="10" max="10" width="10.5703125" style="2" customWidth="1"/>
    <col min="11" max="11" width="9.42578125" style="2" customWidth="1"/>
    <col min="12" max="13" width="12" style="2" customWidth="1"/>
    <col min="14" max="14" width="9.140625" style="2" customWidth="1"/>
    <col min="15" max="15" width="8.85546875" style="2" customWidth="1"/>
    <col min="16" max="16" width="9" style="2" customWidth="1"/>
    <col min="17" max="17" width="9.28515625" style="2" customWidth="1"/>
    <col min="18" max="18" width="10.42578125" style="2" customWidth="1"/>
    <col min="19" max="19" width="6.42578125" style="2" customWidth="1"/>
    <col min="20" max="20" width="10.85546875" style="2" customWidth="1"/>
    <col min="21" max="21" width="11.5703125" style="2" customWidth="1"/>
    <col min="22" max="22" width="9.5703125" style="2" customWidth="1"/>
    <col min="23" max="23" width="9.42578125" style="2" customWidth="1"/>
    <col min="24" max="24" width="9.140625" style="2" customWidth="1"/>
    <col min="25" max="25" width="10.42578125" style="2" customWidth="1"/>
    <col min="26" max="26" width="10.140625" style="2" customWidth="1"/>
    <col min="27" max="27" width="6.42578125" style="2" customWidth="1"/>
    <col min="28" max="28" width="5.85546875" style="2" customWidth="1"/>
    <col min="29" max="29" width="11.7109375" style="2" customWidth="1"/>
    <col min="30" max="30" width="9.5703125" style="2" customWidth="1"/>
    <col min="31" max="32" width="9.140625" style="2" customWidth="1"/>
    <col min="33" max="33" width="9" style="2" customWidth="1"/>
    <col min="34" max="34" width="5.85546875" style="2" customWidth="1"/>
    <col min="35" max="35" width="5.42578125" style="2" customWidth="1"/>
    <col min="36" max="16384" width="9.140625" style="2"/>
  </cols>
  <sheetData>
    <row r="1" spans="1:28" ht="15.75" thickBot="1" x14ac:dyDescent="0.3">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1:28" x14ac:dyDescent="0.25">
      <c r="A2" s="191"/>
      <c r="B2" s="20"/>
      <c r="C2" s="20"/>
      <c r="D2" s="20"/>
      <c r="E2" s="20"/>
      <c r="F2" s="20"/>
      <c r="G2" s="20"/>
      <c r="H2" s="20"/>
      <c r="I2" s="20"/>
      <c r="J2" s="20"/>
      <c r="K2" s="20"/>
      <c r="L2" s="20"/>
      <c r="M2" s="20"/>
      <c r="N2" s="20"/>
      <c r="O2" s="20"/>
      <c r="P2" s="20"/>
      <c r="Q2" s="20"/>
      <c r="R2" s="20"/>
      <c r="S2" s="20"/>
      <c r="T2" s="20"/>
      <c r="U2" s="20"/>
      <c r="V2" s="20"/>
      <c r="W2" s="20"/>
      <c r="X2" s="20"/>
      <c r="Y2" s="20"/>
      <c r="Z2" s="20"/>
      <c r="AA2" s="20"/>
      <c r="AB2" s="189"/>
    </row>
    <row r="3" spans="1:28" ht="23.25" x14ac:dyDescent="0.35">
      <c r="A3" s="191"/>
      <c r="B3" s="20"/>
      <c r="C3" s="20"/>
      <c r="D3" s="20"/>
      <c r="E3" s="20"/>
      <c r="F3" s="20"/>
      <c r="G3" s="20"/>
      <c r="H3" s="20"/>
      <c r="I3" s="20"/>
      <c r="J3" s="20"/>
      <c r="K3" s="20"/>
      <c r="L3" s="182" t="s">
        <v>86</v>
      </c>
      <c r="M3" s="20"/>
      <c r="N3" s="20"/>
      <c r="O3" s="20"/>
      <c r="P3" s="20"/>
      <c r="Q3" s="20"/>
      <c r="R3" s="20"/>
      <c r="S3" s="20"/>
      <c r="T3" s="20"/>
      <c r="U3" s="20"/>
      <c r="V3" s="20"/>
      <c r="W3" s="20"/>
      <c r="X3" s="20"/>
      <c r="Y3" s="20"/>
      <c r="Z3" s="20"/>
      <c r="AA3" s="20"/>
      <c r="AB3" s="189"/>
    </row>
    <row r="4" spans="1:28" ht="18.75" x14ac:dyDescent="0.3">
      <c r="A4" s="191"/>
      <c r="B4" s="20"/>
      <c r="C4" s="20"/>
      <c r="D4" s="20"/>
      <c r="E4" s="20"/>
      <c r="F4" s="20"/>
      <c r="G4" s="20"/>
      <c r="H4" s="20"/>
      <c r="I4" s="181" t="s">
        <v>117</v>
      </c>
      <c r="J4" s="181"/>
      <c r="K4" s="181"/>
      <c r="L4" s="181"/>
      <c r="M4" s="20"/>
      <c r="N4" s="20"/>
      <c r="O4" s="20"/>
      <c r="P4" s="20"/>
      <c r="Q4" s="20"/>
      <c r="R4" s="20"/>
      <c r="S4" s="20"/>
      <c r="T4" s="20"/>
      <c r="U4" s="20"/>
      <c r="V4" s="20"/>
      <c r="W4" s="20"/>
      <c r="X4" s="20"/>
      <c r="Y4" s="20"/>
      <c r="Z4" s="20"/>
      <c r="AA4" s="20"/>
      <c r="AB4" s="189"/>
    </row>
    <row r="5" spans="1:28" x14ac:dyDescent="0.25">
      <c r="A5" s="191"/>
      <c r="B5" s="20"/>
      <c r="C5" s="20"/>
      <c r="D5" s="20"/>
      <c r="E5" s="20"/>
      <c r="F5" s="20"/>
      <c r="G5" s="20"/>
      <c r="H5" s="20"/>
      <c r="I5" s="20"/>
      <c r="J5" s="20"/>
      <c r="K5" s="20"/>
      <c r="L5" s="20"/>
      <c r="M5" s="20"/>
      <c r="N5" s="20"/>
      <c r="O5" s="20"/>
      <c r="P5" s="20"/>
      <c r="Q5" s="20"/>
      <c r="R5" s="20"/>
      <c r="S5" s="20"/>
      <c r="T5" s="20"/>
      <c r="U5" s="20"/>
      <c r="V5" s="20"/>
      <c r="W5" s="20"/>
      <c r="X5" s="20"/>
      <c r="Y5" s="20"/>
      <c r="Z5" s="20"/>
      <c r="AA5" s="20"/>
      <c r="AB5" s="189"/>
    </row>
    <row r="6" spans="1:28" x14ac:dyDescent="0.25">
      <c r="A6" s="191"/>
      <c r="B6" s="20"/>
      <c r="C6" s="20"/>
      <c r="D6" s="20"/>
      <c r="E6" s="20"/>
      <c r="F6" s="20"/>
      <c r="G6" s="20"/>
      <c r="H6" s="20"/>
      <c r="I6" s="20"/>
      <c r="J6" s="20"/>
      <c r="K6" s="20"/>
      <c r="L6" s="20"/>
      <c r="M6" s="20"/>
      <c r="N6" s="20"/>
      <c r="O6" s="20"/>
      <c r="P6" s="20"/>
      <c r="Q6" s="20"/>
      <c r="R6" s="20"/>
      <c r="S6" s="20"/>
      <c r="T6" s="20"/>
      <c r="U6" s="20"/>
      <c r="V6" s="30"/>
      <c r="W6" s="20"/>
      <c r="X6" s="20"/>
      <c r="Y6" s="20"/>
      <c r="Z6" s="20"/>
      <c r="AA6" s="20"/>
      <c r="AB6" s="189"/>
    </row>
    <row r="7" spans="1:28" ht="19.5" thickBot="1" x14ac:dyDescent="0.35">
      <c r="A7" s="191"/>
      <c r="B7" s="20"/>
      <c r="C7" s="20"/>
      <c r="D7" s="20"/>
      <c r="E7" s="20"/>
      <c r="F7" s="139"/>
      <c r="G7" s="30"/>
      <c r="H7" s="20"/>
      <c r="I7" s="20"/>
      <c r="J7" s="20"/>
      <c r="K7" s="20"/>
      <c r="L7" s="20"/>
      <c r="M7" s="20"/>
      <c r="N7" s="20"/>
      <c r="O7" s="20"/>
      <c r="P7" s="20"/>
      <c r="Q7" s="20"/>
      <c r="R7" s="20"/>
      <c r="S7" s="20"/>
      <c r="T7" s="20"/>
      <c r="U7" s="20"/>
      <c r="V7" s="30"/>
      <c r="W7" s="20"/>
      <c r="X7" s="20"/>
      <c r="Y7" s="20"/>
      <c r="Z7" s="20"/>
      <c r="AA7" s="20"/>
      <c r="AB7" s="189"/>
    </row>
    <row r="8" spans="1:28" ht="15.75" thickBot="1" x14ac:dyDescent="0.3">
      <c r="A8" s="191"/>
      <c r="B8" s="20"/>
      <c r="C8" s="178"/>
      <c r="D8" s="168"/>
      <c r="E8" s="168"/>
      <c r="F8" s="168"/>
      <c r="G8" s="168"/>
      <c r="H8" s="168"/>
      <c r="I8" s="168"/>
      <c r="J8" s="168"/>
      <c r="K8" s="168"/>
      <c r="L8" s="168"/>
      <c r="M8" s="168"/>
      <c r="N8" s="168"/>
      <c r="O8" s="168"/>
      <c r="P8" s="168"/>
      <c r="Q8" s="168"/>
      <c r="R8" s="168"/>
      <c r="S8" s="168"/>
      <c r="T8" s="168"/>
      <c r="U8" s="168"/>
      <c r="V8" s="168"/>
      <c r="W8" s="168"/>
      <c r="X8" s="168"/>
      <c r="Y8" s="168"/>
      <c r="Z8" s="168"/>
      <c r="AA8" s="177"/>
      <c r="AB8" s="189"/>
    </row>
    <row r="9" spans="1:28" ht="18" thickBot="1" x14ac:dyDescent="0.35">
      <c r="A9" s="191"/>
      <c r="B9" s="20"/>
      <c r="C9" s="171"/>
      <c r="D9" s="266"/>
      <c r="E9" s="246" t="s">
        <v>28</v>
      </c>
      <c r="F9" s="247"/>
      <c r="G9" s="246"/>
      <c r="H9" s="246"/>
      <c r="I9" s="246"/>
      <c r="J9" s="265"/>
      <c r="K9" s="161"/>
      <c r="L9" s="157"/>
      <c r="M9" s="154" t="s">
        <v>66</v>
      </c>
      <c r="N9" s="158"/>
      <c r="O9" s="158"/>
      <c r="P9" s="158"/>
      <c r="Q9" s="158"/>
      <c r="R9" s="156"/>
      <c r="S9" s="173"/>
      <c r="T9" s="153"/>
      <c r="U9" s="154"/>
      <c r="V9" s="154" t="s">
        <v>67</v>
      </c>
      <c r="W9" s="158"/>
      <c r="X9" s="158"/>
      <c r="Y9" s="158"/>
      <c r="Z9" s="156"/>
      <c r="AA9" s="164"/>
      <c r="AB9" s="189"/>
    </row>
    <row r="10" spans="1:28" ht="15.75" x14ac:dyDescent="0.25">
      <c r="A10" s="191"/>
      <c r="B10" s="20"/>
      <c r="C10" s="171"/>
      <c r="D10" s="128" t="s">
        <v>65</v>
      </c>
      <c r="E10" s="116" t="s">
        <v>75</v>
      </c>
      <c r="F10" s="129" t="s">
        <v>76</v>
      </c>
      <c r="G10" s="129" t="s">
        <v>87</v>
      </c>
      <c r="H10" s="129" t="s">
        <v>113</v>
      </c>
      <c r="I10" s="267" t="s">
        <v>115</v>
      </c>
      <c r="J10" s="262" t="s">
        <v>108</v>
      </c>
      <c r="K10" s="161" t="s">
        <v>108</v>
      </c>
      <c r="L10" s="128" t="s">
        <v>65</v>
      </c>
      <c r="M10" s="116" t="s">
        <v>75</v>
      </c>
      <c r="N10" s="129" t="s">
        <v>76</v>
      </c>
      <c r="O10" s="129" t="s">
        <v>87</v>
      </c>
      <c r="P10" s="129" t="s">
        <v>113</v>
      </c>
      <c r="Q10" s="262" t="s">
        <v>115</v>
      </c>
      <c r="R10" s="262"/>
      <c r="S10" s="161" t="s">
        <v>108</v>
      </c>
      <c r="T10" s="128" t="s">
        <v>65</v>
      </c>
      <c r="U10" s="116" t="s">
        <v>75</v>
      </c>
      <c r="V10" s="129" t="s">
        <v>76</v>
      </c>
      <c r="W10" s="129" t="s">
        <v>87</v>
      </c>
      <c r="X10" s="129" t="s">
        <v>113</v>
      </c>
      <c r="Y10" s="267" t="s">
        <v>115</v>
      </c>
      <c r="Z10" s="262" t="s">
        <v>108</v>
      </c>
      <c r="AA10" s="164"/>
      <c r="AB10" s="189"/>
    </row>
    <row r="11" spans="1:28" x14ac:dyDescent="0.25">
      <c r="A11" s="191"/>
      <c r="B11" s="20"/>
      <c r="C11" s="171"/>
      <c r="D11" s="3" t="s">
        <v>0</v>
      </c>
      <c r="E11" s="125">
        <f>'2016 - 2020 κλ 0'!E11</f>
        <v>1331</v>
      </c>
      <c r="F11" s="22">
        <f>'2016 - 2020 κλ 0'!F11</f>
        <v>2108.44</v>
      </c>
      <c r="G11" s="22">
        <f>'2016 - 2020 κλ 0'!G11</f>
        <v>2142.96</v>
      </c>
      <c r="H11" s="22">
        <f>I11-J28</f>
        <v>2228.48</v>
      </c>
      <c r="I11" s="261">
        <f>IF(H22=1,E48,IF(H22=2,E49,IF(H22=3,E50,IF(H22=4,E51,IF(H22=5,E52,"FALSE")))))+IF(H22=1,F21,IF(H22=2,F21,IF(H22=3,F21*0.85,IF(H22=4,F21*0.75,IF(H22=5,F21*0.7,"FALSE")))))</f>
        <v>2263</v>
      </c>
      <c r="J11" s="130"/>
      <c r="K11" s="161"/>
      <c r="L11" s="3" t="s">
        <v>7</v>
      </c>
      <c r="M11" s="105">
        <f>'Μισθοδοσία παλαιό 2017'!G6</f>
        <v>94.506800000000013</v>
      </c>
      <c r="N11" s="105">
        <f>0.045*F19</f>
        <v>115.1298</v>
      </c>
      <c r="O11" s="105">
        <f>0.045*G19</f>
        <v>116.6832</v>
      </c>
      <c r="P11" s="105">
        <f>0.045*H19</f>
        <v>120.5316</v>
      </c>
      <c r="Q11" s="105">
        <f>0.045*I19</f>
        <v>122.08499999999999</v>
      </c>
      <c r="R11" s="263"/>
      <c r="S11" s="161"/>
      <c r="T11" s="127"/>
      <c r="U11" s="21"/>
      <c r="V11" s="21"/>
      <c r="W11" s="21"/>
      <c r="X11" s="21"/>
      <c r="Y11" s="261"/>
      <c r="Z11" s="130"/>
      <c r="AA11" s="164"/>
      <c r="AB11" s="189"/>
    </row>
    <row r="12" spans="1:28" x14ac:dyDescent="0.25">
      <c r="A12" s="191"/>
      <c r="B12" s="20"/>
      <c r="C12" s="171"/>
      <c r="D12" s="3" t="s">
        <v>1</v>
      </c>
      <c r="E12" s="22">
        <f>'2016 - 2020 κλ 0'!E12</f>
        <v>425.92</v>
      </c>
      <c r="F12" s="22"/>
      <c r="G12" s="125"/>
      <c r="H12" s="125"/>
      <c r="I12" s="261"/>
      <c r="J12" s="130"/>
      <c r="K12" s="161"/>
      <c r="L12" s="3" t="s">
        <v>8</v>
      </c>
      <c r="M12" s="105">
        <f>'Μισθοδοσία παλαιό 2017'!G7</f>
        <v>126.196</v>
      </c>
      <c r="N12" s="105">
        <f>0.04*(F19)+0.01*(F19)</f>
        <v>127.92200000000001</v>
      </c>
      <c r="O12" s="105">
        <f t="shared" ref="O12:Q12" si="0">0.04*(G19)+0.01*(G19)</f>
        <v>129.648</v>
      </c>
      <c r="P12" s="105">
        <f t="shared" si="0"/>
        <v>133.92400000000001</v>
      </c>
      <c r="Q12" s="105">
        <f t="shared" si="0"/>
        <v>135.65</v>
      </c>
      <c r="R12" s="141"/>
      <c r="S12" s="161"/>
      <c r="T12" s="6"/>
      <c r="U12" s="21"/>
      <c r="V12" s="21"/>
      <c r="W12" s="21"/>
      <c r="X12" s="21"/>
      <c r="Y12" s="261"/>
      <c r="Z12" s="130"/>
      <c r="AA12" s="164"/>
      <c r="AB12" s="189"/>
    </row>
    <row r="13" spans="1:28" x14ac:dyDescent="0.25">
      <c r="A13" s="191"/>
      <c r="B13" s="20"/>
      <c r="C13" s="171"/>
      <c r="D13" s="3" t="s">
        <v>95</v>
      </c>
      <c r="E13" s="125">
        <f>'2016 - 2020 κλ 0'!E13</f>
        <v>0</v>
      </c>
      <c r="F13" s="125">
        <f>'2016 - 2020 κλ 0'!F13</f>
        <v>0</v>
      </c>
      <c r="G13" s="125">
        <f>'2016 - 2020 κλ 0'!G13</f>
        <v>0</v>
      </c>
      <c r="H13" s="21">
        <f>I13</f>
        <v>0</v>
      </c>
      <c r="I13" s="261">
        <f>IF(H25=3,120,IF(H25=2,70,IF(H25=1,50,IF(H25=4,170,IF(H25=0,0,"FALSE")))))</f>
        <v>0</v>
      </c>
      <c r="J13" s="130"/>
      <c r="K13" s="161"/>
      <c r="L13" s="3" t="s">
        <v>9</v>
      </c>
      <c r="M13" s="105">
        <f>'Μισθοδοσία παλαιό 2017'!G8</f>
        <v>88.33720000000001</v>
      </c>
      <c r="N13" s="105">
        <f>0.035*(F19)</f>
        <v>89.545400000000015</v>
      </c>
      <c r="O13" s="105">
        <f>0.035*(G19)</f>
        <v>90.753600000000006</v>
      </c>
      <c r="P13" s="105">
        <f>0.035*(H19)</f>
        <v>93.746800000000007</v>
      </c>
      <c r="Q13" s="105">
        <f>0.035*(I19)</f>
        <v>94.955000000000013</v>
      </c>
      <c r="R13" s="141"/>
      <c r="S13" s="161"/>
      <c r="T13" s="6"/>
      <c r="U13" s="21"/>
      <c r="V13" s="21"/>
      <c r="W13" s="21"/>
      <c r="X13" s="21"/>
      <c r="Y13" s="261"/>
      <c r="Z13" s="130"/>
      <c r="AA13" s="164"/>
      <c r="AB13" s="189"/>
    </row>
    <row r="14" spans="1:28" x14ac:dyDescent="0.25">
      <c r="A14" s="191"/>
      <c r="B14" s="20"/>
      <c r="C14" s="171"/>
      <c r="D14" s="3" t="s">
        <v>129</v>
      </c>
      <c r="E14" s="125">
        <f>'2016 - 2020 κλ 0'!E14</f>
        <v>0</v>
      </c>
      <c r="F14" s="125">
        <f>'2016 - 2020 κλ 0'!F14</f>
        <v>0</v>
      </c>
      <c r="G14" s="125">
        <f>'2016 - 2020 κλ 0'!G14</f>
        <v>0</v>
      </c>
      <c r="H14" s="21">
        <f>I14</f>
        <v>0</v>
      </c>
      <c r="I14" s="21">
        <f>IF(H24=3,210,IF(H24=2,210,IF(H24=1,0,IF(H24=4,210,IF(H24=5,250,"FALSE")))))</f>
        <v>0</v>
      </c>
      <c r="J14" s="130"/>
      <c r="K14" s="161"/>
      <c r="L14" s="3" t="s">
        <v>10</v>
      </c>
      <c r="M14" s="105">
        <f>'Μισθοδοσία παλαιό 2017'!G9</f>
        <v>64.359960000000001</v>
      </c>
      <c r="N14" s="105">
        <f>0.0255*F19</f>
        <v>65.240219999999994</v>
      </c>
      <c r="O14" s="105">
        <f>0.0255*G19</f>
        <v>66.120480000000001</v>
      </c>
      <c r="P14" s="105">
        <f>0.0255*H19</f>
        <v>68.301239999999993</v>
      </c>
      <c r="Q14" s="105">
        <f>0.0255*I19</f>
        <v>69.1815</v>
      </c>
      <c r="R14" s="141"/>
      <c r="S14" s="161"/>
      <c r="T14" s="6"/>
      <c r="U14" s="21"/>
      <c r="V14" s="21"/>
      <c r="W14" s="21"/>
      <c r="X14" s="21"/>
      <c r="Y14" s="261"/>
      <c r="Z14" s="130"/>
      <c r="AA14" s="164"/>
      <c r="AB14" s="189"/>
    </row>
    <row r="15" spans="1:28" x14ac:dyDescent="0.25">
      <c r="A15" s="191"/>
      <c r="B15" s="20"/>
      <c r="C15" s="171"/>
      <c r="D15" s="3" t="s">
        <v>3</v>
      </c>
      <c r="E15" s="125">
        <f>'2016 - 2020 κλ 0'!E15</f>
        <v>215</v>
      </c>
      <c r="F15" s="125">
        <f>'2016 - 2020 κλ 0'!F15</f>
        <v>450</v>
      </c>
      <c r="G15" s="125">
        <f>'2016 - 2020 κλ 0'!G15</f>
        <v>450</v>
      </c>
      <c r="H15" s="125">
        <f>I15</f>
        <v>450</v>
      </c>
      <c r="I15" s="261">
        <f>IF(H22=1,F48,IF(H22=2,F49,IF(H22=3,F50,IF(H22=4,F51,IF(H22=5,F52,"FALSE")))))</f>
        <v>450</v>
      </c>
      <c r="J15" s="130"/>
      <c r="K15" s="161"/>
      <c r="L15" s="3"/>
      <c r="M15" s="106"/>
      <c r="N15" s="106"/>
      <c r="O15" s="106"/>
      <c r="P15" s="106"/>
      <c r="Q15" s="106"/>
      <c r="R15" s="263"/>
      <c r="S15" s="161"/>
      <c r="T15" s="6"/>
      <c r="U15" s="21"/>
      <c r="V15" s="21"/>
      <c r="W15" s="21"/>
      <c r="X15" s="21"/>
      <c r="Y15" s="261"/>
      <c r="Z15" s="130"/>
      <c r="AA15" s="164"/>
      <c r="AB15" s="189"/>
    </row>
    <row r="16" spans="1:28" x14ac:dyDescent="0.25">
      <c r="A16" s="191"/>
      <c r="B16" s="20"/>
      <c r="C16" s="171"/>
      <c r="D16" s="3" t="s">
        <v>4</v>
      </c>
      <c r="E16" s="125">
        <f>'2016 - 2020 κλ 0'!E16</f>
        <v>368</v>
      </c>
      <c r="F16" s="22"/>
      <c r="G16" s="202"/>
      <c r="H16" s="202"/>
      <c r="I16" s="261"/>
      <c r="J16" s="130"/>
      <c r="K16" s="161"/>
      <c r="L16" s="3" t="s">
        <v>82</v>
      </c>
      <c r="M16" s="105">
        <f>'Μισθοδοσία παλαιό 2017'!G11</f>
        <v>168.34546399999999</v>
      </c>
      <c r="N16" s="105">
        <f>0.0667*(F19)</f>
        <v>170.64794799999999</v>
      </c>
      <c r="O16" s="105">
        <f>0.0667*(G19)</f>
        <v>172.95043199999998</v>
      </c>
      <c r="P16" s="105">
        <f>0.0667*(H19)</f>
        <v>178.65461599999998</v>
      </c>
      <c r="Q16" s="105">
        <f>0.0667*(I19)</f>
        <v>180.9571</v>
      </c>
      <c r="R16" s="141"/>
      <c r="S16" s="161"/>
      <c r="T16" s="3" t="s">
        <v>85</v>
      </c>
      <c r="U16" s="22">
        <f>'2016 - 2020 κλ 0'!T16</f>
        <v>242.04959174133333</v>
      </c>
      <c r="V16" s="22">
        <f>'2016 - 2020 κλ 0'!U16</f>
        <v>285.61954668933339</v>
      </c>
      <c r="W16" s="22">
        <f>'2016 - 2020 κλ 0'!V16</f>
        <v>297.81685973333327</v>
      </c>
      <c r="X16" s="22">
        <f>'Φόρος 2019 κλ+2'!J4/12</f>
        <v>317.2589765333334</v>
      </c>
      <c r="Y16" s="144">
        <f>IF('Μισθοδοσία 2017 - 2020'!$V$88=2,IF('Μισθοδοσία 2017 - 2020'!$V$87=2,'Φόρος 2020 κλ+2'!J4/12,'Φόρος 2020 κλ+2 αφορ'!J4/12),IF('Μισθοδοσία 2017 - 2020'!$V$87=2,'Φόρος 2020 κλ+2'!J4/12,'Φόρος 2020 κλ+2 αντιμ'!J4/12))</f>
        <v>325.1067533333333</v>
      </c>
      <c r="Z16" s="144"/>
      <c r="AA16" s="164"/>
      <c r="AB16" s="189"/>
    </row>
    <row r="17" spans="1:38" ht="15.75" thickBot="1" x14ac:dyDescent="0.3">
      <c r="A17" s="191"/>
      <c r="B17" s="20"/>
      <c r="C17" s="171"/>
      <c r="D17" s="131" t="s">
        <v>5</v>
      </c>
      <c r="E17" s="268">
        <f>'2016 - 2020 κλ 0'!E17</f>
        <v>184</v>
      </c>
      <c r="F17" s="260"/>
      <c r="G17" s="132"/>
      <c r="H17" s="132"/>
      <c r="I17" s="264"/>
      <c r="J17" s="133"/>
      <c r="K17" s="161"/>
      <c r="L17" s="131" t="s">
        <v>83</v>
      </c>
      <c r="M17" s="142">
        <f>'Μισθοδοσία παλαιό 2017'!G12</f>
        <v>50.478400000000001</v>
      </c>
      <c r="N17" s="142">
        <f>0.02*F19</f>
        <v>51.168800000000005</v>
      </c>
      <c r="O17" s="142">
        <f>0.02*G19</f>
        <v>51.859200000000001</v>
      </c>
      <c r="P17" s="142">
        <f>0.02*H19</f>
        <v>53.569600000000001</v>
      </c>
      <c r="Q17" s="142">
        <f>0.02*I19</f>
        <v>54.26</v>
      </c>
      <c r="R17" s="143"/>
      <c r="S17" s="161"/>
      <c r="T17" s="131" t="s">
        <v>84</v>
      </c>
      <c r="U17" s="260">
        <f>'2016 - 2020 κλ 0'!T17</f>
        <v>20.900382133333338</v>
      </c>
      <c r="V17" s="260">
        <f>'2016 - 2020 κλ 0'!U17</f>
        <v>28.272624933333343</v>
      </c>
      <c r="W17" s="260">
        <f>'2016 - 2020 κλ 0'!V17</f>
        <v>29.580587733333321</v>
      </c>
      <c r="X17" s="145">
        <f>'Φόρος 2019 κλ+2'!F4/12</f>
        <v>32.820940533333335</v>
      </c>
      <c r="Y17" s="298">
        <f>IF('Μισθοδοσία 2017 - 2020'!$V$88=2,IF('Μισθοδοσία 2017 - 2020'!$V$87=2,'Φόρος 2020 κλ+1'!F4/12,'Φόρος 2020 κλ+1 αφορ'!F4/12),IF('Μισθοδοσία 2017 - 2020'!$V$87=2,'Φόρος 2020 κλ+1'!F4/12,'Φόρος 2020 κλ+1 αντιμ'!F4/12))</f>
        <v>34.128903333333334</v>
      </c>
      <c r="Z17" s="146"/>
      <c r="AA17" s="164"/>
      <c r="AB17" s="189"/>
    </row>
    <row r="18" spans="1:38" ht="15.75" thickBot="1" x14ac:dyDescent="0.3">
      <c r="A18" s="191"/>
      <c r="B18" s="20"/>
      <c r="C18" s="17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4"/>
      <c r="AB18" s="189"/>
    </row>
    <row r="19" spans="1:38" ht="15.75" x14ac:dyDescent="0.25">
      <c r="A19" s="191"/>
      <c r="B19" s="20"/>
      <c r="C19" s="171"/>
      <c r="D19" s="203" t="s">
        <v>6</v>
      </c>
      <c r="E19" s="134">
        <f>SUM(E11:E17)</f>
        <v>2523.92</v>
      </c>
      <c r="F19" s="134">
        <f>SUM(F11:F17)</f>
        <v>2558.44</v>
      </c>
      <c r="G19" s="134">
        <f>SUM(G11:G17)</f>
        <v>2592.96</v>
      </c>
      <c r="H19" s="134">
        <f>SUM(H11:H17)</f>
        <v>2678.48</v>
      </c>
      <c r="I19" s="134">
        <f>SUM(I11:I17)</f>
        <v>2713</v>
      </c>
      <c r="J19" s="135"/>
      <c r="K19" s="161"/>
      <c r="L19" s="203" t="s">
        <v>6</v>
      </c>
      <c r="M19" s="134">
        <f>SUM(M11:M17)</f>
        <v>592.22382399999992</v>
      </c>
      <c r="N19" s="134">
        <f>SUM(N11:N17)</f>
        <v>619.65416800000014</v>
      </c>
      <c r="O19" s="134">
        <f>SUM(O11:O17)</f>
        <v>628.01491199999998</v>
      </c>
      <c r="P19" s="134">
        <f>SUM(P11:P17)</f>
        <v>648.72785599999997</v>
      </c>
      <c r="Q19" s="134">
        <f>SUM(Q11:Q17)</f>
        <v>657.08860000000004</v>
      </c>
      <c r="R19" s="135"/>
      <c r="S19" s="170"/>
      <c r="T19" s="203" t="s">
        <v>6</v>
      </c>
      <c r="U19" s="134">
        <f>SUM(U11:U17)</f>
        <v>262.94997387466668</v>
      </c>
      <c r="V19" s="134">
        <f t="shared" ref="V19:Y19" si="1">SUM(V11:V17)</f>
        <v>313.89217162266675</v>
      </c>
      <c r="W19" s="134">
        <f t="shared" si="1"/>
        <v>327.39744746666662</v>
      </c>
      <c r="X19" s="134">
        <f t="shared" si="1"/>
        <v>350.07991706666672</v>
      </c>
      <c r="Y19" s="134">
        <f t="shared" si="1"/>
        <v>359.23565666666661</v>
      </c>
      <c r="Z19" s="135"/>
      <c r="AA19" s="164"/>
      <c r="AB19" s="189"/>
    </row>
    <row r="20" spans="1:38" ht="16.5" thickBot="1" x14ac:dyDescent="0.3">
      <c r="A20" s="191"/>
      <c r="B20" s="20"/>
      <c r="C20" s="171"/>
      <c r="D20" s="204" t="s">
        <v>74</v>
      </c>
      <c r="E20" s="136"/>
      <c r="F20" s="137">
        <f>(F19-E19)/E19</f>
        <v>1.3677137151732218E-2</v>
      </c>
      <c r="G20" s="137">
        <f>(G19-E19)/E19</f>
        <v>2.7354274303464435E-2</v>
      </c>
      <c r="H20" s="137">
        <f>(H19-E19)/F19</f>
        <v>6.0411813448820351E-2</v>
      </c>
      <c r="I20" s="137">
        <f>(I19-E19)/E19</f>
        <v>7.491521125867695E-2</v>
      </c>
      <c r="J20" s="138"/>
      <c r="K20" s="161"/>
      <c r="L20" s="205" t="s">
        <v>73</v>
      </c>
      <c r="M20" s="136"/>
      <c r="N20" s="137">
        <f>(N19-M19)/M19</f>
        <v>4.6317528759194634E-2</v>
      </c>
      <c r="O20" s="137">
        <f>(O19-M19)/M19</f>
        <v>6.043506956248363E-2</v>
      </c>
      <c r="P20" s="137">
        <f>(P19-M19)/M19</f>
        <v>9.5409927311536288E-2</v>
      </c>
      <c r="Q20" s="137">
        <f>(Q19-M19)/M19</f>
        <v>0.10952746811482567</v>
      </c>
      <c r="R20" s="138"/>
      <c r="S20" s="170"/>
      <c r="T20" s="204" t="s">
        <v>73</v>
      </c>
      <c r="U20" s="136"/>
      <c r="V20" s="137">
        <f>(V19-U19)/U19</f>
        <v>0.19373342007739205</v>
      </c>
      <c r="W20" s="137">
        <f>(W19-U19)/U19</f>
        <v>0.24509404827976286</v>
      </c>
      <c r="X20" s="137">
        <f>(X19-U19)/U19</f>
        <v>0.33135558793981829</v>
      </c>
      <c r="Y20" s="137">
        <f>(Y19-U19)/U19</f>
        <v>0.36617490914029849</v>
      </c>
      <c r="Z20" s="138"/>
      <c r="AA20" s="164"/>
      <c r="AB20" s="189"/>
    </row>
    <row r="21" spans="1:38" ht="18.75" x14ac:dyDescent="0.3">
      <c r="A21" s="191"/>
      <c r="B21" s="20"/>
      <c r="C21" s="171"/>
      <c r="D21" s="217"/>
      <c r="E21" s="220">
        <f>INDEX(U58:U98,K32)</f>
        <v>540</v>
      </c>
      <c r="F21" s="220">
        <f>INDEX(U58:U98,L32)</f>
        <v>540</v>
      </c>
      <c r="G21" s="217"/>
      <c r="H21" s="217"/>
      <c r="I21" s="217"/>
      <c r="J21" s="217"/>
      <c r="K21" s="217"/>
      <c r="L21" s="161"/>
      <c r="M21" s="161"/>
      <c r="N21" s="161"/>
      <c r="O21" s="161"/>
      <c r="P21" s="161"/>
      <c r="Q21" s="161"/>
      <c r="R21" s="161"/>
      <c r="S21" s="161"/>
      <c r="T21" s="162"/>
      <c r="U21" s="161"/>
      <c r="V21" s="161"/>
      <c r="W21" s="163"/>
      <c r="X21" s="161"/>
      <c r="Y21" s="161"/>
      <c r="Z21" s="161"/>
      <c r="AA21" s="164"/>
      <c r="AB21" s="189"/>
      <c r="AC21" s="107"/>
      <c r="AD21" s="107"/>
      <c r="AE21" s="107"/>
      <c r="AF21" s="107"/>
      <c r="AG21" s="107"/>
      <c r="AH21" s="107"/>
      <c r="AI21" s="107"/>
      <c r="AJ21" s="107"/>
      <c r="AK21" s="107"/>
      <c r="AL21" s="107"/>
    </row>
    <row r="22" spans="1:38" x14ac:dyDescent="0.25">
      <c r="A22" s="191"/>
      <c r="B22" s="20"/>
      <c r="C22" s="171"/>
      <c r="D22" s="160" t="s">
        <v>137</v>
      </c>
      <c r="E22" s="11"/>
      <c r="F22" s="12"/>
      <c r="G22" s="12"/>
      <c r="H22" s="241">
        <f>'Μισθοδοσία 2017 - 2020'!H25</f>
        <v>3</v>
      </c>
      <c r="I22" s="161"/>
      <c r="J22" s="217"/>
      <c r="K22" s="217"/>
      <c r="L22" s="217"/>
      <c r="M22" s="217"/>
      <c r="N22" s="161"/>
      <c r="O22" s="217"/>
      <c r="P22" s="217"/>
      <c r="Q22" s="217"/>
      <c r="R22" s="217"/>
      <c r="S22" s="217"/>
      <c r="T22" s="172"/>
      <c r="U22" s="172"/>
      <c r="V22" s="172"/>
      <c r="W22" s="172"/>
      <c r="X22" s="172"/>
      <c r="Y22" s="172"/>
      <c r="Z22" s="172"/>
      <c r="AA22" s="164"/>
      <c r="AB22" s="189"/>
    </row>
    <row r="23" spans="1:38" ht="15.75" thickBot="1" x14ac:dyDescent="0.3">
      <c r="A23" s="191"/>
      <c r="B23" s="20"/>
      <c r="C23" s="171"/>
      <c r="D23" s="160" t="s">
        <v>104</v>
      </c>
      <c r="E23" s="11"/>
      <c r="F23" s="12"/>
      <c r="G23" s="12"/>
      <c r="H23" s="241">
        <f>'Μισθοδοσία 2017 - 2020'!H24</f>
        <v>3</v>
      </c>
      <c r="I23" s="161"/>
      <c r="J23" s="217"/>
      <c r="K23" s="217"/>
      <c r="L23" s="217"/>
      <c r="M23" s="217"/>
      <c r="N23" s="161"/>
      <c r="O23" s="217"/>
      <c r="P23" s="217"/>
      <c r="Q23" s="217"/>
      <c r="R23" s="217"/>
      <c r="S23" s="217"/>
      <c r="T23" s="172"/>
      <c r="U23" s="172"/>
      <c r="V23" s="172"/>
      <c r="W23" s="172"/>
      <c r="X23" s="172"/>
      <c r="Y23" s="172"/>
      <c r="Z23" s="172"/>
      <c r="AA23" s="164"/>
      <c r="AB23" s="189"/>
    </row>
    <row r="24" spans="1:38" ht="18" thickBot="1" x14ac:dyDescent="0.35">
      <c r="A24" s="191"/>
      <c r="B24" s="20"/>
      <c r="C24" s="171"/>
      <c r="D24" s="160" t="s">
        <v>124</v>
      </c>
      <c r="E24" s="11"/>
      <c r="F24" s="12"/>
      <c r="G24" s="12"/>
      <c r="H24" s="241">
        <f>'Μισθοδοσία 2017 - 2020'!H26</f>
        <v>1</v>
      </c>
      <c r="I24" s="161"/>
      <c r="J24" s="217"/>
      <c r="K24" s="217"/>
      <c r="L24" s="217"/>
      <c r="M24" s="217"/>
      <c r="N24" s="161"/>
      <c r="O24" s="217"/>
      <c r="P24" s="217"/>
      <c r="Q24" s="217"/>
      <c r="R24" s="217"/>
      <c r="S24" s="217"/>
      <c r="T24" s="153"/>
      <c r="U24" s="154" t="s">
        <v>68</v>
      </c>
      <c r="V24" s="155"/>
      <c r="W24" s="155"/>
      <c r="X24" s="155"/>
      <c r="Y24" s="155"/>
      <c r="Z24" s="159"/>
      <c r="AA24" s="164"/>
      <c r="AB24" s="189"/>
    </row>
    <row r="25" spans="1:38" ht="17.25" customHeight="1" thickBot="1" x14ac:dyDescent="0.35">
      <c r="A25" s="191"/>
      <c r="B25" s="20"/>
      <c r="C25" s="171"/>
      <c r="D25" s="160" t="s">
        <v>96</v>
      </c>
      <c r="E25" s="11"/>
      <c r="F25" s="12"/>
      <c r="G25" s="12"/>
      <c r="H25" s="241">
        <f>'Μισθοδοσία 2017 - 2020'!H27</f>
        <v>0</v>
      </c>
      <c r="I25" s="161"/>
      <c r="J25" s="217"/>
      <c r="K25" s="217"/>
      <c r="L25" s="217"/>
      <c r="M25" s="217"/>
      <c r="N25" s="162"/>
      <c r="O25" s="217"/>
      <c r="P25" s="217"/>
      <c r="Q25" s="217"/>
      <c r="R25" s="217"/>
      <c r="S25" s="217"/>
      <c r="T25" s="126" t="s">
        <v>65</v>
      </c>
      <c r="U25" s="116" t="s">
        <v>75</v>
      </c>
      <c r="V25" s="129" t="s">
        <v>76</v>
      </c>
      <c r="W25" s="129" t="s">
        <v>112</v>
      </c>
      <c r="X25" s="129" t="s">
        <v>113</v>
      </c>
      <c r="Y25" s="267" t="s">
        <v>115</v>
      </c>
      <c r="Z25" s="262"/>
      <c r="AA25" s="164"/>
      <c r="AB25" s="189"/>
    </row>
    <row r="26" spans="1:38" ht="17.25" customHeight="1" thickBot="1" x14ac:dyDescent="0.35">
      <c r="A26" s="191"/>
      <c r="B26" s="20"/>
      <c r="C26" s="171"/>
      <c r="D26" s="160" t="s">
        <v>97</v>
      </c>
      <c r="E26" s="11"/>
      <c r="F26" s="12"/>
      <c r="G26" s="12"/>
      <c r="H26" s="241">
        <f>'Μισθοδοσία 2017 - 2020'!H28</f>
        <v>0</v>
      </c>
      <c r="I26" s="161"/>
      <c r="J26" s="217"/>
      <c r="K26" s="217"/>
      <c r="L26" s="217"/>
      <c r="M26" s="217"/>
      <c r="N26" s="162"/>
      <c r="O26" s="217"/>
      <c r="P26" s="217"/>
      <c r="Q26" s="217"/>
      <c r="R26" s="217"/>
      <c r="S26" s="217"/>
      <c r="T26" s="206" t="s">
        <v>6</v>
      </c>
      <c r="U26" s="76">
        <f>'Μισθοδοσία παλαιό 2017'!M14</f>
        <v>1668.7462021253334</v>
      </c>
      <c r="V26" s="76">
        <f>F19-N19-V19</f>
        <v>1624.8936603773332</v>
      </c>
      <c r="W26" s="76">
        <f>G19-O19-W19</f>
        <v>1637.5476405333334</v>
      </c>
      <c r="X26" s="76">
        <f>H19-P19-X19</f>
        <v>1679.6722269333334</v>
      </c>
      <c r="Y26" s="76">
        <f>I19-Q19-Y19</f>
        <v>1696.6757433333332</v>
      </c>
      <c r="Z26" s="76"/>
      <c r="AA26" s="164"/>
      <c r="AB26" s="189"/>
    </row>
    <row r="27" spans="1:38" ht="17.25" customHeight="1" thickBot="1" x14ac:dyDescent="0.3">
      <c r="A27" s="191"/>
      <c r="B27" s="20"/>
      <c r="C27" s="171"/>
      <c r="D27" s="160" t="s">
        <v>36</v>
      </c>
      <c r="E27" s="11"/>
      <c r="F27" s="12"/>
      <c r="G27" s="12"/>
      <c r="H27" s="241">
        <f>'Μισθοδοσία 2017 - 2020'!H29</f>
        <v>2</v>
      </c>
      <c r="I27" s="274" t="s">
        <v>55</v>
      </c>
      <c r="J27" s="275" t="s">
        <v>119</v>
      </c>
      <c r="K27" s="276"/>
      <c r="L27" s="217"/>
      <c r="M27" s="217"/>
      <c r="N27" s="161"/>
      <c r="O27" s="217"/>
      <c r="P27" s="217"/>
      <c r="Q27" s="217"/>
      <c r="R27" s="217"/>
      <c r="S27" s="217"/>
      <c r="T27" s="207" t="s">
        <v>73</v>
      </c>
      <c r="U27" s="147"/>
      <c r="V27" s="148">
        <f>(V26-U26)/U26</f>
        <v>-2.6278736510171034E-2</v>
      </c>
      <c r="W27" s="148">
        <f>(W26-U26)/U26</f>
        <v>-1.8695809795561003E-2</v>
      </c>
      <c r="X27" s="148">
        <f>(X26-U26)/U26</f>
        <v>6.5474454977542187E-3</v>
      </c>
      <c r="Y27" s="148">
        <f>(Y26-U26)/U26</f>
        <v>1.6736841811192407E-2</v>
      </c>
      <c r="Z27" s="149"/>
      <c r="AA27" s="165"/>
      <c r="AB27" s="189"/>
    </row>
    <row r="28" spans="1:38" ht="17.25" customHeight="1" x14ac:dyDescent="0.25">
      <c r="A28" s="191"/>
      <c r="B28" s="20"/>
      <c r="C28" s="171"/>
      <c r="D28" s="160" t="s">
        <v>118</v>
      </c>
      <c r="E28" s="11"/>
      <c r="F28" s="12"/>
      <c r="G28" s="12"/>
      <c r="H28" s="241">
        <f>'Μισθοδοσία 2017 - 2020'!H31+2</f>
        <v>18</v>
      </c>
      <c r="I28" s="277">
        <f>H28-1</f>
        <v>17</v>
      </c>
      <c r="J28" s="273">
        <f>'2016 - 2020 κλ 0'!J28</f>
        <v>34.519999999999982</v>
      </c>
      <c r="K28" s="272"/>
      <c r="L28" s="218"/>
      <c r="M28" s="218"/>
      <c r="N28" s="219">
        <f>E19+J28</f>
        <v>2558.44</v>
      </c>
      <c r="O28" s="217"/>
      <c r="P28" s="217"/>
      <c r="Q28" s="217"/>
      <c r="R28" s="217"/>
      <c r="S28" s="217"/>
      <c r="T28" s="172"/>
      <c r="U28" s="172"/>
      <c r="V28" s="172"/>
      <c r="W28" s="172"/>
      <c r="X28" s="172"/>
      <c r="Y28" s="172"/>
      <c r="Z28" s="172"/>
      <c r="AA28" s="164"/>
      <c r="AB28" s="189"/>
    </row>
    <row r="29" spans="1:38" ht="17.25" customHeight="1" x14ac:dyDescent="0.25">
      <c r="A29" s="191"/>
      <c r="B29" s="20"/>
      <c r="C29" s="171"/>
      <c r="D29" s="160" t="s">
        <v>111</v>
      </c>
      <c r="E29" s="11"/>
      <c r="F29" s="12"/>
      <c r="G29" s="12"/>
      <c r="H29" s="241">
        <f>H28+1</f>
        <v>19</v>
      </c>
      <c r="I29" s="277">
        <f>H29-1</f>
        <v>18</v>
      </c>
      <c r="J29" s="218"/>
      <c r="K29" s="218"/>
      <c r="L29" s="218"/>
      <c r="M29" s="218"/>
      <c r="N29" s="219"/>
      <c r="O29" s="217"/>
      <c r="P29" s="217"/>
      <c r="Q29" s="217"/>
      <c r="R29" s="217"/>
      <c r="S29" s="217"/>
      <c r="T29" s="172"/>
      <c r="U29" s="172"/>
      <c r="V29" s="172"/>
      <c r="W29" s="172"/>
      <c r="X29" s="172"/>
      <c r="Y29" s="172"/>
      <c r="Z29" s="172"/>
      <c r="AA29" s="164"/>
      <c r="AB29" s="189"/>
    </row>
    <row r="30" spans="1:38" x14ac:dyDescent="0.25">
      <c r="A30" s="191"/>
      <c r="B30" s="20"/>
      <c r="C30" s="171"/>
      <c r="D30" s="183" t="s">
        <v>136</v>
      </c>
      <c r="E30" s="184"/>
      <c r="F30" s="185">
        <f>INDEX(O58:O98,K32)</f>
        <v>10</v>
      </c>
      <c r="G30" s="186"/>
      <c r="H30" s="161"/>
      <c r="I30" s="161"/>
      <c r="J30" s="217"/>
      <c r="K30" s="217"/>
      <c r="L30" s="217"/>
      <c r="M30" s="217"/>
      <c r="N30" s="161"/>
      <c r="O30" s="217"/>
      <c r="P30" s="217"/>
      <c r="Q30" s="217"/>
      <c r="R30" s="217"/>
      <c r="S30" s="217"/>
      <c r="T30" s="172"/>
      <c r="U30" s="172"/>
      <c r="V30" s="172"/>
      <c r="W30" s="172"/>
      <c r="X30" s="172"/>
      <c r="Y30" s="172"/>
      <c r="Z30" s="172"/>
      <c r="AA30" s="164"/>
      <c r="AB30" s="189"/>
    </row>
    <row r="31" spans="1:38" x14ac:dyDescent="0.25">
      <c r="A31" s="191"/>
      <c r="B31" s="20"/>
      <c r="C31" s="171"/>
      <c r="D31" s="210"/>
      <c r="E31" s="210"/>
      <c r="F31" s="217"/>
      <c r="G31" s="217"/>
      <c r="H31" s="217"/>
      <c r="I31" s="217"/>
      <c r="J31" s="217"/>
      <c r="K31" s="217"/>
      <c r="L31" s="217"/>
      <c r="M31" s="217"/>
      <c r="N31" s="217"/>
      <c r="O31" s="217"/>
      <c r="P31" s="217"/>
      <c r="Q31" s="217"/>
      <c r="R31" s="217"/>
      <c r="S31" s="217"/>
      <c r="T31" s="217"/>
      <c r="U31" s="217"/>
      <c r="V31" s="217"/>
      <c r="W31" s="217"/>
      <c r="X31" s="217"/>
      <c r="Y31" s="217"/>
      <c r="Z31" s="217"/>
      <c r="AA31" s="164"/>
      <c r="AB31" s="189"/>
    </row>
    <row r="32" spans="1:38" ht="15.75" thickBot="1" x14ac:dyDescent="0.3">
      <c r="A32" s="191"/>
      <c r="B32" s="20"/>
      <c r="C32" s="179"/>
      <c r="D32" s="211"/>
      <c r="E32" s="180"/>
      <c r="F32" s="259">
        <f>(F19-N19)*12</f>
        <v>23265.429984000002</v>
      </c>
      <c r="G32" s="259">
        <f>(G19-O19)*12</f>
        <v>23579.341055999997</v>
      </c>
      <c r="H32" s="259">
        <f>(H19-P19)*12</f>
        <v>24357.025728000001</v>
      </c>
      <c r="I32" s="259">
        <f>(I19-Q19)*12</f>
        <v>24670.936799999999</v>
      </c>
      <c r="J32" s="259"/>
      <c r="K32" s="180">
        <f>MATCH(I28,P58:P98)</f>
        <v>18</v>
      </c>
      <c r="L32" s="180">
        <f>MATCH(I29,P58:P98)</f>
        <v>19</v>
      </c>
      <c r="M32" s="209"/>
      <c r="N32" s="209"/>
      <c r="O32" s="166"/>
      <c r="P32" s="166"/>
      <c r="Q32" s="166"/>
      <c r="R32" s="166"/>
      <c r="S32" s="166"/>
      <c r="T32" s="180"/>
      <c r="U32" s="180"/>
      <c r="V32" s="180"/>
      <c r="W32" s="180"/>
      <c r="X32" s="180"/>
      <c r="Y32" s="180"/>
      <c r="Z32" s="180"/>
      <c r="AA32" s="167"/>
      <c r="AB32" s="189"/>
    </row>
    <row r="33" spans="1:36" x14ac:dyDescent="0.25">
      <c r="A33" s="191"/>
      <c r="B33" s="20"/>
      <c r="C33" s="39"/>
      <c r="D33" s="39"/>
      <c r="E33" s="39"/>
      <c r="F33" s="39"/>
      <c r="G33" s="9"/>
      <c r="H33" s="39"/>
      <c r="I33" s="39"/>
      <c r="J33" s="39"/>
      <c r="K33" s="39"/>
      <c r="L33" s="39"/>
      <c r="M33" s="39"/>
      <c r="N33" s="39"/>
      <c r="O33" s="39"/>
      <c r="P33" s="39"/>
      <c r="Q33" s="39"/>
      <c r="R33" s="39"/>
      <c r="S33" s="39"/>
      <c r="T33" s="39"/>
      <c r="U33" s="39"/>
      <c r="V33" s="39"/>
      <c r="W33" s="39"/>
      <c r="X33" s="39"/>
      <c r="Y33" s="39"/>
      <c r="Z33" s="39"/>
      <c r="AA33" s="39"/>
      <c r="AB33" s="213"/>
    </row>
    <row r="34" spans="1:36" x14ac:dyDescent="0.25">
      <c r="A34" s="191"/>
      <c r="B34" s="20"/>
      <c r="C34" s="39"/>
      <c r="D34" s="39" t="s">
        <v>89</v>
      </c>
      <c r="E34" s="39"/>
      <c r="F34" s="39"/>
      <c r="G34" s="39"/>
      <c r="H34" s="39"/>
      <c r="I34" s="39"/>
      <c r="J34" s="39"/>
      <c r="K34" s="39"/>
      <c r="L34" s="39"/>
      <c r="M34" s="39"/>
      <c r="N34" s="39"/>
      <c r="O34" s="39"/>
      <c r="P34" s="39"/>
      <c r="Q34" s="39"/>
      <c r="R34" s="39"/>
      <c r="S34" s="39"/>
      <c r="T34" s="39"/>
      <c r="U34" s="39"/>
      <c r="V34" s="39"/>
      <c r="W34" s="39"/>
      <c r="X34" s="39"/>
      <c r="Y34" s="39"/>
      <c r="Z34" s="39"/>
      <c r="AA34" s="39"/>
      <c r="AB34" s="213"/>
    </row>
    <row r="35" spans="1:36" x14ac:dyDescent="0.25">
      <c r="A35" s="191"/>
      <c r="B35" s="20"/>
      <c r="C35" s="39"/>
      <c r="D35" s="39" t="s">
        <v>91</v>
      </c>
      <c r="E35" s="214"/>
      <c r="F35" s="39"/>
      <c r="G35" s="39"/>
      <c r="H35" s="39"/>
      <c r="I35" s="39"/>
      <c r="J35" s="39"/>
      <c r="K35" s="39"/>
      <c r="L35" s="39"/>
      <c r="M35" s="39"/>
      <c r="N35" s="39"/>
      <c r="O35" s="39"/>
      <c r="P35" s="39"/>
      <c r="Q35" s="39"/>
      <c r="R35" s="39"/>
      <c r="S35" s="39"/>
      <c r="T35" s="39"/>
      <c r="U35" s="39"/>
      <c r="V35" s="39"/>
      <c r="W35" s="39"/>
      <c r="X35" s="39"/>
      <c r="Y35" s="39"/>
      <c r="Z35" s="39"/>
      <c r="AA35" s="39"/>
      <c r="AB35" s="213"/>
    </row>
    <row r="36" spans="1:36" x14ac:dyDescent="0.25">
      <c r="A36" s="191"/>
      <c r="B36" s="20"/>
      <c r="C36" s="39"/>
      <c r="D36" s="39" t="s">
        <v>92</v>
      </c>
      <c r="E36" s="214"/>
      <c r="F36" s="39"/>
      <c r="G36" s="39"/>
      <c r="H36" s="39"/>
      <c r="I36" s="39"/>
      <c r="J36" s="39"/>
      <c r="K36" s="39"/>
      <c r="L36" s="39"/>
      <c r="M36" s="39"/>
      <c r="N36" s="39"/>
      <c r="O36" s="39"/>
      <c r="P36" s="39"/>
      <c r="Q36" s="39"/>
      <c r="R36" s="39"/>
      <c r="S36" s="39"/>
      <c r="T36" s="39"/>
      <c r="U36" s="39"/>
      <c r="V36" s="39"/>
      <c r="W36" s="39"/>
      <c r="X36" s="39"/>
      <c r="Y36" s="39"/>
      <c r="Z36" s="39"/>
      <c r="AA36" s="39"/>
      <c r="AB36" s="213"/>
    </row>
    <row r="37" spans="1:36" x14ac:dyDescent="0.25">
      <c r="A37" s="191"/>
      <c r="B37" s="20"/>
      <c r="C37" s="39"/>
      <c r="D37" s="39" t="s">
        <v>101</v>
      </c>
      <c r="E37" s="214"/>
      <c r="F37" s="39"/>
      <c r="G37" s="39"/>
      <c r="H37" s="39"/>
      <c r="I37" s="39"/>
      <c r="J37" s="39"/>
      <c r="K37" s="39"/>
      <c r="L37" s="39"/>
      <c r="M37" s="39"/>
      <c r="N37" s="39"/>
      <c r="O37" s="39"/>
      <c r="P37" s="39"/>
      <c r="Q37" s="39"/>
      <c r="R37" s="39"/>
      <c r="S37" s="39"/>
      <c r="T37" s="39"/>
      <c r="U37" s="39"/>
      <c r="V37" s="39"/>
      <c r="W37" s="39"/>
      <c r="X37" s="39"/>
      <c r="Y37" s="39"/>
      <c r="Z37" s="39"/>
      <c r="AA37" s="39"/>
      <c r="AB37" s="213"/>
    </row>
    <row r="38" spans="1:36" x14ac:dyDescent="0.25">
      <c r="A38" s="191"/>
      <c r="B38" s="20"/>
      <c r="C38" s="39"/>
      <c r="D38" s="39" t="s">
        <v>93</v>
      </c>
      <c r="E38" s="214"/>
      <c r="F38" s="39"/>
      <c r="G38" s="39"/>
      <c r="H38" s="39"/>
      <c r="I38" s="39"/>
      <c r="J38" s="39"/>
      <c r="K38" s="39"/>
      <c r="L38" s="39"/>
      <c r="M38" s="39"/>
      <c r="N38" s="39"/>
      <c r="O38" s="39"/>
      <c r="P38" s="39"/>
      <c r="Q38" s="39"/>
      <c r="R38" s="39"/>
      <c r="S38" s="39"/>
      <c r="T38" s="39"/>
      <c r="U38" s="39"/>
      <c r="V38" s="39"/>
      <c r="W38" s="39"/>
      <c r="X38" s="39"/>
      <c r="Y38" s="39"/>
      <c r="Z38" s="39"/>
      <c r="AA38" s="39"/>
      <c r="AB38" s="213"/>
    </row>
    <row r="39" spans="1:36" x14ac:dyDescent="0.25">
      <c r="A39" s="191"/>
      <c r="B39" s="20"/>
      <c r="C39" s="39"/>
      <c r="D39" s="39" t="s">
        <v>94</v>
      </c>
      <c r="E39" s="214"/>
      <c r="F39" s="39"/>
      <c r="G39" s="39"/>
      <c r="H39" s="39"/>
      <c r="I39" s="39"/>
      <c r="J39" s="39"/>
      <c r="K39" s="39"/>
      <c r="L39" s="39"/>
      <c r="M39" s="39"/>
      <c r="N39" s="39"/>
      <c r="O39" s="39"/>
      <c r="P39" s="39"/>
      <c r="Q39" s="39"/>
      <c r="R39" s="39"/>
      <c r="S39" s="39"/>
      <c r="T39" s="39"/>
      <c r="U39" s="39"/>
      <c r="V39" s="39"/>
      <c r="W39" s="39"/>
      <c r="X39" s="39"/>
      <c r="Y39" s="39"/>
      <c r="Z39" s="39"/>
      <c r="AA39" s="39"/>
      <c r="AB39" s="213"/>
    </row>
    <row r="40" spans="1:36" x14ac:dyDescent="0.25">
      <c r="A40" s="191"/>
      <c r="B40" s="20"/>
      <c r="C40" s="39"/>
      <c r="D40" s="39" t="s">
        <v>98</v>
      </c>
      <c r="E40" s="214"/>
      <c r="F40" s="39"/>
      <c r="G40" s="39"/>
      <c r="H40" s="39"/>
      <c r="I40" s="39"/>
      <c r="J40" s="39"/>
      <c r="K40" s="39"/>
      <c r="L40" s="39"/>
      <c r="M40" s="39"/>
      <c r="N40" s="39"/>
      <c r="O40" s="39"/>
      <c r="P40" s="39"/>
      <c r="Q40" s="39"/>
      <c r="R40" s="39"/>
      <c r="S40" s="39"/>
      <c r="T40" s="39"/>
      <c r="U40" s="39"/>
      <c r="V40" s="39"/>
      <c r="W40" s="39"/>
      <c r="X40" s="39"/>
      <c r="Y40" s="39"/>
      <c r="Z40" s="39"/>
      <c r="AA40" s="39"/>
      <c r="AB40" s="213"/>
    </row>
    <row r="41" spans="1:36" x14ac:dyDescent="0.25">
      <c r="A41" s="191"/>
      <c r="B41" s="20"/>
      <c r="C41" s="39"/>
      <c r="D41" s="39" t="s">
        <v>99</v>
      </c>
      <c r="E41" s="214"/>
      <c r="F41" s="39"/>
      <c r="G41" s="39"/>
      <c r="H41" s="39"/>
      <c r="I41" s="39"/>
      <c r="J41" s="39"/>
      <c r="K41" s="39"/>
      <c r="L41" s="39"/>
      <c r="M41" s="39"/>
      <c r="N41" s="39"/>
      <c r="O41" s="39"/>
      <c r="P41" s="39"/>
      <c r="Q41" s="39"/>
      <c r="R41" s="39"/>
      <c r="S41" s="39"/>
      <c r="T41" s="39"/>
      <c r="U41" s="39"/>
      <c r="V41" s="39"/>
      <c r="W41" s="39"/>
      <c r="X41" s="39"/>
      <c r="Y41" s="39"/>
      <c r="Z41" s="39"/>
      <c r="AA41" s="39"/>
      <c r="AB41" s="213"/>
    </row>
    <row r="42" spans="1:36" x14ac:dyDescent="0.25">
      <c r="A42" s="191"/>
      <c r="B42" s="20"/>
      <c r="C42" s="39"/>
      <c r="D42" s="39"/>
      <c r="E42" s="214"/>
      <c r="F42" s="39"/>
      <c r="G42" s="39"/>
      <c r="H42" s="39"/>
      <c r="I42" s="39"/>
      <c r="J42" s="39"/>
      <c r="K42" s="39"/>
      <c r="L42" s="39"/>
      <c r="M42" s="39"/>
      <c r="N42" s="39"/>
      <c r="O42" s="39"/>
      <c r="P42" s="39"/>
      <c r="Q42" s="39"/>
      <c r="R42" s="39"/>
      <c r="S42" s="39"/>
      <c r="T42" s="39"/>
      <c r="U42" s="39"/>
      <c r="V42" s="39"/>
      <c r="W42" s="39"/>
      <c r="X42" s="39"/>
      <c r="Y42" s="39"/>
      <c r="Z42" s="39"/>
      <c r="AA42" s="39"/>
      <c r="AB42" s="213"/>
    </row>
    <row r="43" spans="1:36" x14ac:dyDescent="0.25">
      <c r="A43" s="191"/>
      <c r="B43" s="20"/>
      <c r="C43" s="39"/>
      <c r="D43" s="85" t="s">
        <v>40</v>
      </c>
      <c r="E43" s="214"/>
      <c r="F43" s="39"/>
      <c r="G43" s="39"/>
      <c r="H43" s="39"/>
      <c r="I43" s="39"/>
      <c r="J43" s="39"/>
      <c r="K43" s="39"/>
      <c r="L43" s="39"/>
      <c r="M43" s="39"/>
      <c r="N43" s="39"/>
      <c r="O43" s="39"/>
      <c r="P43" s="39"/>
      <c r="Q43" s="39"/>
      <c r="R43" s="39"/>
      <c r="S43" s="39"/>
      <c r="T43" s="39"/>
      <c r="U43" s="39"/>
      <c r="V43" s="39"/>
      <c r="W43" s="39"/>
      <c r="X43" s="39"/>
      <c r="Y43" s="39"/>
      <c r="Z43" s="39"/>
      <c r="AA43" s="39"/>
      <c r="AB43" s="213"/>
    </row>
    <row r="44" spans="1:36" ht="15.75" thickBot="1" x14ac:dyDescent="0.3">
      <c r="A44" s="191"/>
      <c r="B44" s="192"/>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6"/>
      <c r="AD44" s="85"/>
    </row>
    <row r="45" spans="1:36" x14ac:dyDescent="0.25">
      <c r="B45" s="194"/>
      <c r="C45" s="194"/>
      <c r="D45" s="195"/>
      <c r="E45" s="222"/>
      <c r="F45" s="195"/>
      <c r="G45" s="195"/>
      <c r="H45" s="195"/>
      <c r="I45" s="195"/>
      <c r="J45" s="112"/>
      <c r="K45" s="112"/>
      <c r="L45" s="112"/>
      <c r="M45" s="112"/>
      <c r="N45" s="112"/>
      <c r="O45" s="112"/>
      <c r="P45" s="112"/>
      <c r="Q45" s="112"/>
      <c r="R45" s="112"/>
      <c r="S45" s="112"/>
      <c r="T45" s="112"/>
      <c r="U45" s="112"/>
      <c r="V45" s="112"/>
      <c r="W45" s="112"/>
      <c r="X45" s="112"/>
      <c r="Y45" s="112"/>
      <c r="Z45" s="112"/>
      <c r="AA45" s="194"/>
      <c r="AB45" s="194"/>
      <c r="AC45" s="194"/>
      <c r="AD45" s="194"/>
      <c r="AE45" s="194"/>
      <c r="AF45" s="194"/>
      <c r="AG45" s="194"/>
      <c r="AH45" s="194"/>
      <c r="AI45" s="194"/>
    </row>
    <row r="46" spans="1:36" x14ac:dyDescent="0.25">
      <c r="B46" s="194"/>
      <c r="C46" s="194"/>
      <c r="D46" s="92"/>
      <c r="E46" s="94" t="s">
        <v>79</v>
      </c>
      <c r="F46" s="92"/>
      <c r="G46" s="92"/>
      <c r="H46" s="92"/>
      <c r="I46" s="92"/>
      <c r="J46" s="92"/>
      <c r="K46" s="92"/>
      <c r="L46" s="92"/>
      <c r="M46" s="92"/>
      <c r="N46" s="196"/>
      <c r="O46" s="197" t="s">
        <v>81</v>
      </c>
      <c r="P46" s="196"/>
      <c r="Q46" s="196"/>
      <c r="R46" s="196"/>
      <c r="S46" s="196"/>
      <c r="T46" s="196"/>
      <c r="U46" s="196"/>
      <c r="V46" s="92"/>
      <c r="W46" s="92"/>
      <c r="X46" s="92"/>
      <c r="Y46" s="92"/>
      <c r="Z46" s="92"/>
      <c r="AA46" s="195"/>
      <c r="AB46" s="195"/>
      <c r="AC46" s="195"/>
      <c r="AD46" s="195"/>
      <c r="AE46" s="195"/>
      <c r="AF46" s="195"/>
      <c r="AG46" s="195"/>
      <c r="AH46" s="195"/>
      <c r="AI46" s="194"/>
      <c r="AJ46" s="52"/>
    </row>
    <row r="47" spans="1:36" ht="29.25" customHeight="1" x14ac:dyDescent="0.25">
      <c r="B47" s="194"/>
      <c r="C47" s="194"/>
      <c r="D47" s="198" t="s">
        <v>31</v>
      </c>
      <c r="E47" s="198" t="s">
        <v>32</v>
      </c>
      <c r="F47" s="232" t="s">
        <v>3</v>
      </c>
      <c r="G47" s="94" t="s">
        <v>6</v>
      </c>
      <c r="H47" s="198"/>
      <c r="I47" s="92"/>
      <c r="J47" s="92"/>
      <c r="K47" s="92"/>
      <c r="L47" s="92"/>
      <c r="M47" s="92"/>
      <c r="N47" s="199" t="s">
        <v>23</v>
      </c>
      <c r="O47" s="235" t="s">
        <v>51</v>
      </c>
      <c r="P47" s="236" t="s">
        <v>25</v>
      </c>
      <c r="Q47" s="236" t="s">
        <v>26</v>
      </c>
      <c r="R47" s="236" t="s">
        <v>27</v>
      </c>
      <c r="S47" s="236"/>
      <c r="T47" s="195"/>
      <c r="U47" s="224" t="s">
        <v>49</v>
      </c>
      <c r="V47" s="224" t="s">
        <v>50</v>
      </c>
      <c r="W47" s="223" t="s">
        <v>47</v>
      </c>
      <c r="X47" s="223" t="s">
        <v>46</v>
      </c>
      <c r="Y47" s="195"/>
      <c r="Z47" s="195"/>
      <c r="AA47" s="195"/>
      <c r="AB47" s="112"/>
      <c r="AC47" s="112"/>
      <c r="AD47" s="112"/>
      <c r="AE47" s="194"/>
      <c r="AF47" s="194"/>
      <c r="AG47" s="194"/>
      <c r="AH47" s="194"/>
      <c r="AI47" s="194"/>
      <c r="AJ47" s="52"/>
    </row>
    <row r="48" spans="1:36" ht="15.75" x14ac:dyDescent="0.25">
      <c r="B48" s="194"/>
      <c r="C48" s="194"/>
      <c r="D48" s="195" t="s">
        <v>35</v>
      </c>
      <c r="E48" s="225">
        <v>2122</v>
      </c>
      <c r="F48" s="226">
        <v>500</v>
      </c>
      <c r="G48" s="227">
        <f>SUM(E48:F48)</f>
        <v>2622</v>
      </c>
      <c r="H48" s="195"/>
      <c r="I48" s="195"/>
      <c r="J48" s="92"/>
      <c r="K48" s="92"/>
      <c r="L48" s="92"/>
      <c r="M48" s="92"/>
      <c r="N48" s="196">
        <v>25000</v>
      </c>
      <c r="O48" s="237">
        <v>22</v>
      </c>
      <c r="P48" s="237">
        <v>4400</v>
      </c>
      <c r="Q48" s="237">
        <v>20000</v>
      </c>
      <c r="R48" s="237">
        <v>4400</v>
      </c>
      <c r="S48" s="237"/>
      <c r="T48" s="195"/>
      <c r="U48" s="238">
        <f>F32</f>
        <v>23265.429984000002</v>
      </c>
      <c r="V48" s="238">
        <f>'Φόρος 2013'!E4</f>
        <v>5118.3945964800005</v>
      </c>
      <c r="W48" s="239">
        <f>'Φόρος 2013'!C10</f>
        <v>1900</v>
      </c>
      <c r="X48" s="238">
        <f>V48-W48</f>
        <v>3218.3945964800005</v>
      </c>
      <c r="Y48" s="195"/>
      <c r="Z48" s="195"/>
      <c r="AA48" s="195"/>
      <c r="AB48" s="112"/>
      <c r="AC48" s="112"/>
      <c r="AD48" s="112"/>
      <c r="AE48" s="194"/>
      <c r="AF48" s="194"/>
      <c r="AG48" s="194"/>
      <c r="AH48" s="194"/>
      <c r="AI48" s="194"/>
      <c r="AJ48" s="52"/>
    </row>
    <row r="49" spans="2:41" x14ac:dyDescent="0.25">
      <c r="B49" s="194"/>
      <c r="C49" s="194"/>
      <c r="D49" s="195" t="s">
        <v>29</v>
      </c>
      <c r="E49" s="225">
        <v>2122</v>
      </c>
      <c r="F49" s="226">
        <v>500</v>
      </c>
      <c r="G49" s="227">
        <f t="shared" ref="G49:G52" si="2">SUM(E49:F49)</f>
        <v>2622</v>
      </c>
      <c r="H49" s="195"/>
      <c r="I49" s="195"/>
      <c r="J49" s="92"/>
      <c r="K49" s="92"/>
      <c r="L49" s="92"/>
      <c r="M49" s="92"/>
      <c r="N49" s="196">
        <v>17000</v>
      </c>
      <c r="O49" s="237">
        <v>29</v>
      </c>
      <c r="P49" s="237">
        <v>2900</v>
      </c>
      <c r="Q49" s="237">
        <v>30000</v>
      </c>
      <c r="R49" s="237">
        <v>7300</v>
      </c>
      <c r="S49" s="237"/>
      <c r="T49" s="195"/>
      <c r="U49" s="195"/>
      <c r="V49" s="195"/>
      <c r="W49" s="195"/>
      <c r="X49" s="195"/>
      <c r="Y49" s="195"/>
      <c r="Z49" s="195"/>
      <c r="AA49" s="195"/>
      <c r="AB49" s="112"/>
      <c r="AC49" s="112"/>
      <c r="AD49" s="112"/>
      <c r="AE49" s="194"/>
      <c r="AF49" s="194"/>
      <c r="AG49" s="194"/>
      <c r="AH49" s="194"/>
      <c r="AI49" s="194"/>
      <c r="AJ49" s="52"/>
    </row>
    <row r="50" spans="2:41" x14ac:dyDescent="0.25">
      <c r="B50" s="194"/>
      <c r="C50" s="194"/>
      <c r="D50" s="195" t="s">
        <v>33</v>
      </c>
      <c r="E50" s="225">
        <v>1804</v>
      </c>
      <c r="F50" s="226">
        <v>450</v>
      </c>
      <c r="G50" s="227">
        <f t="shared" si="2"/>
        <v>2254</v>
      </c>
      <c r="H50" s="195"/>
      <c r="I50" s="195"/>
      <c r="J50" s="195"/>
      <c r="K50" s="195"/>
      <c r="L50" s="195"/>
      <c r="M50" s="195"/>
      <c r="N50" s="200" t="s">
        <v>45</v>
      </c>
      <c r="O50" s="237">
        <v>37</v>
      </c>
      <c r="P50" s="237">
        <v>3700</v>
      </c>
      <c r="Q50" s="237">
        <v>40000</v>
      </c>
      <c r="R50" s="237">
        <v>11000</v>
      </c>
      <c r="S50" s="237"/>
      <c r="T50" s="195"/>
      <c r="U50" s="195"/>
      <c r="V50" s="195"/>
      <c r="W50" s="195"/>
      <c r="X50" s="195"/>
      <c r="Y50" s="195"/>
      <c r="Z50" s="195"/>
      <c r="AA50" s="195"/>
      <c r="AB50" s="112"/>
      <c r="AC50" s="112"/>
      <c r="AD50" s="112"/>
      <c r="AE50" s="112"/>
      <c r="AF50" s="112"/>
      <c r="AG50" s="112"/>
      <c r="AH50" s="112"/>
      <c r="AI50" s="194"/>
      <c r="AJ50" s="52"/>
    </row>
    <row r="51" spans="2:41" x14ac:dyDescent="0.25">
      <c r="B51" s="194"/>
      <c r="C51" s="194"/>
      <c r="D51" s="195" t="s">
        <v>34</v>
      </c>
      <c r="E51" s="225">
        <v>1592</v>
      </c>
      <c r="F51" s="226">
        <v>400</v>
      </c>
      <c r="G51" s="227">
        <f t="shared" si="2"/>
        <v>1992</v>
      </c>
      <c r="H51" s="195"/>
      <c r="I51" s="195"/>
      <c r="J51" s="195"/>
      <c r="K51" s="195"/>
      <c r="L51" s="195"/>
      <c r="M51" s="195"/>
      <c r="N51" s="92"/>
      <c r="O51" s="195"/>
      <c r="P51" s="195"/>
      <c r="Q51" s="195"/>
      <c r="R51" s="195"/>
      <c r="S51" s="195"/>
      <c r="T51" s="195"/>
      <c r="U51" s="195"/>
      <c r="V51" s="195"/>
      <c r="W51" s="195"/>
      <c r="X51" s="223"/>
      <c r="Y51" s="195"/>
      <c r="Z51" s="195"/>
      <c r="AA51" s="195"/>
      <c r="AB51" s="112"/>
      <c r="AC51" s="112"/>
      <c r="AD51" s="112"/>
      <c r="AE51" s="112"/>
      <c r="AF51" s="112"/>
      <c r="AG51" s="112"/>
      <c r="AH51" s="112"/>
      <c r="AI51" s="194"/>
      <c r="AJ51" s="52"/>
    </row>
    <row r="52" spans="2:41" x14ac:dyDescent="0.25">
      <c r="B52" s="194"/>
      <c r="C52" s="194"/>
      <c r="D52" s="225" t="s">
        <v>30</v>
      </c>
      <c r="E52" s="225">
        <v>1485</v>
      </c>
      <c r="F52" s="226">
        <v>250</v>
      </c>
      <c r="G52" s="227">
        <f t="shared" si="2"/>
        <v>1735</v>
      </c>
      <c r="H52" s="225"/>
      <c r="I52" s="195"/>
      <c r="J52" s="195"/>
      <c r="K52" s="195"/>
      <c r="L52" s="195"/>
      <c r="M52" s="195"/>
      <c r="N52" s="92"/>
      <c r="O52" s="195"/>
      <c r="P52" s="195"/>
      <c r="Q52" s="195"/>
      <c r="R52" s="195"/>
      <c r="S52" s="195"/>
      <c r="T52" s="195"/>
      <c r="U52" s="195"/>
      <c r="V52" s="195"/>
      <c r="W52" s="195"/>
      <c r="X52" s="227"/>
      <c r="Y52" s="195"/>
      <c r="Z52" s="195"/>
      <c r="AA52" s="195"/>
      <c r="AB52" s="112"/>
      <c r="AC52" s="112"/>
      <c r="AD52" s="112"/>
      <c r="AE52" s="112"/>
      <c r="AF52" s="112"/>
      <c r="AG52" s="112"/>
      <c r="AH52" s="112"/>
      <c r="AI52" s="194"/>
      <c r="AJ52" s="52"/>
    </row>
    <row r="53" spans="2:41" x14ac:dyDescent="0.25">
      <c r="B53" s="194"/>
      <c r="C53" s="194"/>
      <c r="D53" s="195"/>
      <c r="E53" s="195"/>
      <c r="F53" s="228"/>
      <c r="G53" s="195"/>
      <c r="H53" s="195"/>
      <c r="I53" s="195"/>
      <c r="J53" s="195"/>
      <c r="K53" s="195"/>
      <c r="L53" s="195"/>
      <c r="M53" s="195"/>
      <c r="N53" s="196" t="s">
        <v>72</v>
      </c>
      <c r="O53" s="195"/>
      <c r="P53" s="195"/>
      <c r="Q53" s="195"/>
      <c r="R53" s="195"/>
      <c r="S53" s="195"/>
      <c r="T53" s="195"/>
      <c r="U53" s="195"/>
      <c r="V53" s="195"/>
      <c r="W53" s="195"/>
      <c r="X53" s="195"/>
      <c r="Y53" s="195"/>
      <c r="Z53" s="195"/>
      <c r="AA53" s="195"/>
      <c r="AB53" s="112"/>
      <c r="AC53" s="112"/>
      <c r="AD53" s="112"/>
      <c r="AE53" s="112"/>
      <c r="AF53" s="112"/>
      <c r="AG53" s="112"/>
      <c r="AH53" s="112"/>
      <c r="AI53" s="194"/>
      <c r="AJ53" s="52"/>
      <c r="AM53" s="89"/>
      <c r="AN53" s="89"/>
      <c r="AO53" s="89"/>
    </row>
    <row r="54" spans="2:41" x14ac:dyDescent="0.25">
      <c r="B54" s="194"/>
      <c r="C54" s="194"/>
      <c r="D54" s="94" t="s">
        <v>40</v>
      </c>
      <c r="E54" s="92"/>
      <c r="F54" s="92"/>
      <c r="G54" s="195"/>
      <c r="H54" s="195"/>
      <c r="I54" s="195"/>
      <c r="J54" s="195"/>
      <c r="K54" s="195"/>
      <c r="L54" s="195"/>
      <c r="M54" s="195"/>
      <c r="N54" s="92" t="s">
        <v>64</v>
      </c>
      <c r="O54" s="195"/>
      <c r="P54" s="195"/>
      <c r="Q54" s="195"/>
      <c r="R54" s="195"/>
      <c r="S54" s="195"/>
      <c r="T54" s="195"/>
      <c r="U54" s="195"/>
      <c r="V54" s="195"/>
      <c r="W54" s="195"/>
      <c r="X54" s="195"/>
      <c r="Y54" s="195"/>
      <c r="Z54" s="195"/>
      <c r="AA54" s="195"/>
      <c r="AB54" s="112"/>
      <c r="AC54" s="112"/>
      <c r="AD54" s="112"/>
      <c r="AE54" s="112"/>
      <c r="AF54" s="112"/>
      <c r="AG54" s="112"/>
      <c r="AH54" s="112"/>
      <c r="AI54" s="194"/>
      <c r="AJ54" s="52"/>
      <c r="AM54" s="89"/>
      <c r="AN54" s="89"/>
      <c r="AO54" s="89"/>
    </row>
    <row r="55" spans="2:41" x14ac:dyDescent="0.25">
      <c r="B55" s="194"/>
      <c r="C55" s="194"/>
      <c r="D55" s="94"/>
      <c r="E55" s="92"/>
      <c r="F55" s="92"/>
      <c r="G55" s="195"/>
      <c r="H55" s="195"/>
      <c r="I55" s="195"/>
      <c r="J55" s="195"/>
      <c r="K55" s="195"/>
      <c r="L55" s="195"/>
      <c r="M55" s="195"/>
      <c r="N55" s="92"/>
      <c r="O55" s="195"/>
      <c r="P55" s="195"/>
      <c r="Q55" s="195"/>
      <c r="R55" s="195"/>
      <c r="S55" s="195"/>
      <c r="T55" s="195"/>
      <c r="U55" s="195"/>
      <c r="V55" s="195"/>
      <c r="W55" s="195"/>
      <c r="X55" s="195"/>
      <c r="Y55" s="195"/>
      <c r="Z55" s="195"/>
      <c r="AA55" s="195"/>
      <c r="AB55" s="112"/>
      <c r="AC55" s="112"/>
      <c r="AD55" s="112"/>
      <c r="AE55" s="112"/>
      <c r="AF55" s="112"/>
      <c r="AG55" s="112"/>
      <c r="AH55" s="112"/>
      <c r="AI55" s="194"/>
      <c r="AJ55" s="52"/>
      <c r="AM55" s="89"/>
      <c r="AN55" s="89"/>
      <c r="AO55" s="89"/>
    </row>
    <row r="56" spans="2:41" x14ac:dyDescent="0.25">
      <c r="B56" s="194"/>
      <c r="C56" s="194"/>
      <c r="D56" s="92"/>
      <c r="E56" s="92"/>
      <c r="F56" s="92"/>
      <c r="G56" s="195"/>
      <c r="H56" s="195"/>
      <c r="I56" s="195"/>
      <c r="J56" s="195"/>
      <c r="K56" s="195"/>
      <c r="L56" s="195"/>
      <c r="M56" s="195"/>
      <c r="N56" s="92"/>
      <c r="O56" s="195"/>
      <c r="P56" s="195"/>
      <c r="Q56" s="195"/>
      <c r="R56" s="195"/>
      <c r="S56" s="195"/>
      <c r="T56" s="195"/>
      <c r="U56" s="195"/>
      <c r="V56" s="195"/>
      <c r="W56" s="195"/>
      <c r="X56" s="195"/>
      <c r="Y56" s="195"/>
      <c r="Z56" s="195"/>
      <c r="AA56" s="195"/>
      <c r="AB56" s="112"/>
      <c r="AC56" s="112"/>
      <c r="AD56" s="112"/>
      <c r="AE56" s="112"/>
      <c r="AF56" s="112"/>
      <c r="AG56" s="112"/>
      <c r="AH56" s="112"/>
      <c r="AI56" s="112"/>
      <c r="AJ56" s="52"/>
      <c r="AM56" s="89"/>
      <c r="AN56" s="89"/>
      <c r="AO56" s="89"/>
    </row>
    <row r="57" spans="2:41" x14ac:dyDescent="0.25">
      <c r="B57" s="49"/>
      <c r="C57" s="49"/>
      <c r="D57" s="92"/>
      <c r="E57" s="92"/>
      <c r="F57" s="92"/>
      <c r="G57" s="195"/>
      <c r="H57" s="195"/>
      <c r="I57" s="195"/>
      <c r="J57" s="195"/>
      <c r="K57" s="195"/>
      <c r="L57" s="195"/>
      <c r="M57" s="195"/>
      <c r="N57" s="92"/>
      <c r="O57" s="195" t="s">
        <v>54</v>
      </c>
      <c r="P57" s="195" t="s">
        <v>55</v>
      </c>
      <c r="Q57" s="195"/>
      <c r="R57" s="195"/>
      <c r="S57" s="195"/>
      <c r="T57" s="195"/>
      <c r="U57" s="195" t="s">
        <v>56</v>
      </c>
      <c r="V57" s="195" t="s">
        <v>57</v>
      </c>
      <c r="W57" s="195"/>
      <c r="X57" s="195"/>
      <c r="Y57" s="201"/>
      <c r="Z57" s="201"/>
      <c r="AA57" s="201"/>
      <c r="AB57" s="51"/>
      <c r="AC57" s="51"/>
      <c r="AD57" s="51"/>
      <c r="AE57" s="51"/>
      <c r="AF57" s="51"/>
      <c r="AG57" s="51"/>
      <c r="AH57" s="51"/>
      <c r="AI57" s="201"/>
      <c r="AJ57" s="52"/>
      <c r="AM57" s="89"/>
      <c r="AN57" s="89"/>
      <c r="AO57" s="89"/>
    </row>
    <row r="58" spans="2:41" x14ac:dyDescent="0.25">
      <c r="B58" s="49"/>
      <c r="C58" s="49"/>
      <c r="D58" s="92"/>
      <c r="E58" s="92"/>
      <c r="F58" s="92"/>
      <c r="G58" s="195"/>
      <c r="H58" s="195"/>
      <c r="I58" s="195"/>
      <c r="J58" s="195"/>
      <c r="K58" s="195"/>
      <c r="L58" s="195"/>
      <c r="M58" s="195"/>
      <c r="N58" s="92"/>
      <c r="O58" s="195">
        <v>1</v>
      </c>
      <c r="P58" s="195">
        <v>0</v>
      </c>
      <c r="Q58" s="195"/>
      <c r="R58" s="195"/>
      <c r="S58" s="195"/>
      <c r="T58" s="195">
        <v>0</v>
      </c>
      <c r="U58" s="195">
        <v>0</v>
      </c>
      <c r="V58" s="227">
        <f t="shared" ref="V58:V98" si="3">$E$11*T58</f>
        <v>0</v>
      </c>
      <c r="W58" s="195"/>
      <c r="X58" s="195"/>
      <c r="Y58" s="195"/>
      <c r="Z58" s="195"/>
      <c r="AA58" s="195"/>
      <c r="AB58" s="112"/>
      <c r="AC58" s="112"/>
      <c r="AD58" s="112"/>
      <c r="AE58" s="92"/>
      <c r="AF58" s="92"/>
      <c r="AG58" s="92"/>
      <c r="AH58" s="92"/>
      <c r="AI58" s="201"/>
      <c r="AJ58" s="52"/>
      <c r="AM58" s="89"/>
      <c r="AN58" s="89"/>
      <c r="AO58" s="89"/>
    </row>
    <row r="59" spans="2:41" x14ac:dyDescent="0.25">
      <c r="B59" s="49"/>
      <c r="C59" s="49"/>
      <c r="D59" s="92"/>
      <c r="E59" s="94" t="s">
        <v>80</v>
      </c>
      <c r="F59" s="92"/>
      <c r="G59" s="195"/>
      <c r="H59" s="195"/>
      <c r="I59" s="195"/>
      <c r="J59" s="195"/>
      <c r="K59" s="195"/>
      <c r="L59" s="195"/>
      <c r="M59" s="195"/>
      <c r="N59" s="92"/>
      <c r="O59" s="195">
        <v>2</v>
      </c>
      <c r="P59" s="195">
        <v>1</v>
      </c>
      <c r="Q59" s="195"/>
      <c r="R59" s="195"/>
      <c r="S59" s="195"/>
      <c r="T59" s="195">
        <v>0.04</v>
      </c>
      <c r="U59" s="228">
        <v>60</v>
      </c>
      <c r="V59" s="227">
        <f t="shared" si="3"/>
        <v>53.24</v>
      </c>
      <c r="W59" s="195">
        <v>0</v>
      </c>
      <c r="X59" s="195" t="s">
        <v>38</v>
      </c>
      <c r="Y59" s="195"/>
      <c r="Z59" s="195"/>
      <c r="AA59" s="195"/>
      <c r="AB59" s="112"/>
      <c r="AC59" s="112"/>
      <c r="AD59" s="112"/>
      <c r="AE59" s="92"/>
      <c r="AF59" s="92"/>
      <c r="AG59" s="92"/>
      <c r="AH59" s="92"/>
      <c r="AI59" s="201"/>
      <c r="AJ59" s="52"/>
      <c r="AM59" s="89"/>
      <c r="AN59" s="89"/>
      <c r="AO59" s="89"/>
    </row>
    <row r="60" spans="2:41" ht="28.5" customHeight="1" x14ac:dyDescent="0.25">
      <c r="B60" s="49"/>
      <c r="C60" s="49"/>
      <c r="D60" s="198" t="s">
        <v>31</v>
      </c>
      <c r="E60" s="198" t="s">
        <v>32</v>
      </c>
      <c r="F60" s="232" t="s">
        <v>3</v>
      </c>
      <c r="G60" s="224" t="s">
        <v>4</v>
      </c>
      <c r="H60" s="224" t="s">
        <v>5</v>
      </c>
      <c r="I60" s="223" t="s">
        <v>6</v>
      </c>
      <c r="J60" s="223"/>
      <c r="K60" s="223"/>
      <c r="L60" s="223"/>
      <c r="M60" s="223"/>
      <c r="N60" s="92"/>
      <c r="O60" s="195">
        <v>2</v>
      </c>
      <c r="P60" s="195">
        <v>2</v>
      </c>
      <c r="Q60" s="195"/>
      <c r="R60" s="195"/>
      <c r="S60" s="195"/>
      <c r="T60" s="195">
        <v>0.04</v>
      </c>
      <c r="U60" s="228">
        <v>60</v>
      </c>
      <c r="V60" s="227">
        <f t="shared" si="3"/>
        <v>53.24</v>
      </c>
      <c r="W60" s="195">
        <v>1</v>
      </c>
      <c r="X60" s="195" t="s">
        <v>37</v>
      </c>
      <c r="Y60" s="195"/>
      <c r="Z60" s="195"/>
      <c r="AA60" s="195"/>
      <c r="AB60" s="112"/>
      <c r="AC60" s="112"/>
      <c r="AD60" s="112"/>
      <c r="AE60" s="92"/>
      <c r="AF60" s="92"/>
      <c r="AG60" s="92"/>
      <c r="AH60" s="92"/>
      <c r="AI60" s="201"/>
      <c r="AJ60" s="52"/>
      <c r="AM60" s="89"/>
      <c r="AN60" s="89"/>
      <c r="AO60" s="89"/>
    </row>
    <row r="61" spans="2:41" x14ac:dyDescent="0.25">
      <c r="B61" s="49"/>
      <c r="C61" s="49"/>
      <c r="D61" s="92" t="s">
        <v>35</v>
      </c>
      <c r="E61" s="233">
        <v>1459</v>
      </c>
      <c r="F61" s="234">
        <v>296</v>
      </c>
      <c r="G61" s="195">
        <v>460</v>
      </c>
      <c r="H61" s="195">
        <v>343</v>
      </c>
      <c r="I61" s="227">
        <f>SUM(E61:H61)</f>
        <v>2558</v>
      </c>
      <c r="J61" s="227"/>
      <c r="K61" s="227"/>
      <c r="L61" s="227"/>
      <c r="M61" s="227"/>
      <c r="N61" s="92"/>
      <c r="O61" s="195">
        <v>3</v>
      </c>
      <c r="P61" s="195">
        <v>3</v>
      </c>
      <c r="Q61" s="195"/>
      <c r="R61" s="195"/>
      <c r="S61" s="195"/>
      <c r="T61" s="195">
        <v>0.08</v>
      </c>
      <c r="U61" s="228">
        <v>120</v>
      </c>
      <c r="V61" s="227">
        <f t="shared" si="3"/>
        <v>106.48</v>
      </c>
      <c r="W61" s="195">
        <v>2</v>
      </c>
      <c r="X61" s="195"/>
      <c r="Y61" s="195"/>
      <c r="Z61" s="195"/>
      <c r="AA61" s="195"/>
      <c r="AB61" s="112"/>
      <c r="AC61" s="112"/>
      <c r="AD61" s="112"/>
      <c r="AE61" s="92"/>
      <c r="AF61" s="92"/>
      <c r="AG61" s="92"/>
      <c r="AH61" s="92"/>
      <c r="AI61" s="201"/>
      <c r="AJ61" s="52"/>
      <c r="AM61" s="89"/>
      <c r="AN61" s="89"/>
      <c r="AO61" s="89"/>
    </row>
    <row r="62" spans="2:41" x14ac:dyDescent="0.25">
      <c r="B62" s="49"/>
      <c r="C62" s="49"/>
      <c r="D62" s="92" t="s">
        <v>29</v>
      </c>
      <c r="E62" s="233">
        <v>1459</v>
      </c>
      <c r="F62" s="234">
        <v>226</v>
      </c>
      <c r="G62" s="195">
        <v>390</v>
      </c>
      <c r="H62" s="195">
        <v>273</v>
      </c>
      <c r="I62" s="227">
        <f t="shared" ref="I62:I65" si="4">SUM(E62:H62)</f>
        <v>2348</v>
      </c>
      <c r="J62" s="227"/>
      <c r="K62" s="227"/>
      <c r="L62" s="227"/>
      <c r="M62" s="227"/>
      <c r="N62" s="92"/>
      <c r="O62" s="195">
        <v>3</v>
      </c>
      <c r="P62" s="195">
        <v>4</v>
      </c>
      <c r="Q62" s="195"/>
      <c r="R62" s="195"/>
      <c r="S62" s="195"/>
      <c r="T62" s="195">
        <v>0.08</v>
      </c>
      <c r="U62" s="228">
        <v>120</v>
      </c>
      <c r="V62" s="227">
        <f t="shared" si="3"/>
        <v>106.48</v>
      </c>
      <c r="W62" s="195">
        <v>3</v>
      </c>
      <c r="X62" s="195"/>
      <c r="Y62" s="227"/>
      <c r="Z62" s="227"/>
      <c r="AA62" s="227"/>
      <c r="AB62" s="109"/>
      <c r="AC62" s="109"/>
      <c r="AD62" s="109"/>
      <c r="AE62" s="93"/>
      <c r="AF62" s="93"/>
      <c r="AG62" s="93"/>
      <c r="AH62" s="93"/>
      <c r="AI62" s="201"/>
      <c r="AJ62" s="52"/>
      <c r="AM62" s="89"/>
      <c r="AN62" s="89"/>
      <c r="AO62" s="89"/>
    </row>
    <row r="63" spans="2:41" x14ac:dyDescent="0.25">
      <c r="B63" s="49"/>
      <c r="C63" s="49"/>
      <c r="D63" s="92" t="s">
        <v>33</v>
      </c>
      <c r="E63" s="233">
        <v>1331</v>
      </c>
      <c r="F63" s="234">
        <v>215</v>
      </c>
      <c r="G63" s="195">
        <v>368</v>
      </c>
      <c r="H63" s="195">
        <v>184</v>
      </c>
      <c r="I63" s="227">
        <f t="shared" si="4"/>
        <v>2098</v>
      </c>
      <c r="J63" s="227"/>
      <c r="K63" s="227"/>
      <c r="L63" s="227"/>
      <c r="M63" s="227"/>
      <c r="N63" s="92"/>
      <c r="O63" s="195">
        <v>4</v>
      </c>
      <c r="P63" s="195">
        <v>5</v>
      </c>
      <c r="Q63" s="195">
        <v>1</v>
      </c>
      <c r="R63" s="195"/>
      <c r="S63" s="195"/>
      <c r="T63" s="195">
        <v>0.12</v>
      </c>
      <c r="U63" s="228">
        <v>180</v>
      </c>
      <c r="V63" s="227">
        <f t="shared" si="3"/>
        <v>159.72</v>
      </c>
      <c r="W63" s="195">
        <v>4</v>
      </c>
      <c r="X63" s="195"/>
      <c r="Y63" s="195"/>
      <c r="Z63" s="195"/>
      <c r="AA63" s="195"/>
      <c r="AB63" s="112"/>
      <c r="AC63" s="112"/>
      <c r="AD63" s="112"/>
      <c r="AE63" s="92"/>
      <c r="AF63" s="92"/>
      <c r="AG63" s="92"/>
      <c r="AH63" s="92"/>
      <c r="AI63" s="201"/>
      <c r="AJ63" s="52"/>
      <c r="AM63" s="89"/>
      <c r="AN63" s="89"/>
      <c r="AO63" s="89"/>
    </row>
    <row r="64" spans="2:41" x14ac:dyDescent="0.25">
      <c r="B64" s="49"/>
      <c r="C64" s="49"/>
      <c r="D64" s="92" t="s">
        <v>34</v>
      </c>
      <c r="E64" s="233">
        <v>1150</v>
      </c>
      <c r="F64" s="234">
        <v>200</v>
      </c>
      <c r="G64" s="195">
        <v>335</v>
      </c>
      <c r="H64" s="195">
        <v>128</v>
      </c>
      <c r="I64" s="227">
        <f t="shared" si="4"/>
        <v>1813</v>
      </c>
      <c r="J64" s="227"/>
      <c r="K64" s="227"/>
      <c r="L64" s="227"/>
      <c r="M64" s="227"/>
      <c r="N64" s="92"/>
      <c r="O64" s="195">
        <v>4</v>
      </c>
      <c r="P64" s="195">
        <v>6</v>
      </c>
      <c r="Q64" s="195"/>
      <c r="R64" s="195"/>
      <c r="S64" s="195"/>
      <c r="T64" s="195">
        <v>0.12</v>
      </c>
      <c r="U64" s="228">
        <v>180</v>
      </c>
      <c r="V64" s="227">
        <f t="shared" si="3"/>
        <v>159.72</v>
      </c>
      <c r="W64" s="195"/>
      <c r="X64" s="195"/>
      <c r="Y64" s="195"/>
      <c r="Z64" s="195"/>
      <c r="AA64" s="195"/>
      <c r="AB64" s="112"/>
      <c r="AC64" s="112"/>
      <c r="AD64" s="112"/>
      <c r="AE64" s="92"/>
      <c r="AF64" s="92"/>
      <c r="AG64" s="92"/>
      <c r="AH64" s="92"/>
      <c r="AI64" s="201"/>
      <c r="AJ64" s="52"/>
      <c r="AM64" s="89"/>
      <c r="AN64" s="89"/>
      <c r="AO64" s="89"/>
    </row>
    <row r="65" spans="2:36" x14ac:dyDescent="0.25">
      <c r="B65" s="49"/>
      <c r="C65" s="49"/>
      <c r="D65" s="233" t="s">
        <v>30</v>
      </c>
      <c r="E65" s="233">
        <v>1065</v>
      </c>
      <c r="F65" s="234">
        <v>184</v>
      </c>
      <c r="G65" s="225">
        <v>300</v>
      </c>
      <c r="H65" s="225">
        <v>128</v>
      </c>
      <c r="I65" s="227">
        <f t="shared" si="4"/>
        <v>1677</v>
      </c>
      <c r="J65" s="227"/>
      <c r="K65" s="227"/>
      <c r="L65" s="227"/>
      <c r="M65" s="227"/>
      <c r="N65" s="92"/>
      <c r="O65" s="195">
        <v>5</v>
      </c>
      <c r="P65" s="195">
        <v>7</v>
      </c>
      <c r="Q65" s="195"/>
      <c r="R65" s="195"/>
      <c r="S65" s="195"/>
      <c r="T65" s="195">
        <v>0.16</v>
      </c>
      <c r="U65" s="228">
        <v>240</v>
      </c>
      <c r="V65" s="227">
        <f t="shared" si="3"/>
        <v>212.96</v>
      </c>
      <c r="W65" s="231">
        <v>2</v>
      </c>
      <c r="X65" s="195"/>
      <c r="Y65" s="195"/>
      <c r="Z65" s="195"/>
      <c r="AA65" s="195"/>
      <c r="AB65" s="92"/>
      <c r="AC65" s="92"/>
      <c r="AD65" s="92"/>
      <c r="AE65" s="92"/>
      <c r="AF65" s="92"/>
      <c r="AG65" s="92"/>
      <c r="AH65" s="92"/>
      <c r="AI65" s="201"/>
      <c r="AJ65" s="52"/>
    </row>
    <row r="66" spans="2:36" x14ac:dyDescent="0.25">
      <c r="B66" s="49"/>
      <c r="C66" s="49"/>
      <c r="D66" s="92"/>
      <c r="E66" s="92"/>
      <c r="F66" s="92"/>
      <c r="G66" s="195"/>
      <c r="H66" s="195"/>
      <c r="I66" s="195"/>
      <c r="J66" s="195"/>
      <c r="K66" s="195"/>
      <c r="L66" s="195"/>
      <c r="M66" s="195"/>
      <c r="N66" s="92"/>
      <c r="O66" s="195">
        <v>5</v>
      </c>
      <c r="P66" s="195">
        <v>8</v>
      </c>
      <c r="Q66" s="195"/>
      <c r="R66" s="195"/>
      <c r="S66" s="195"/>
      <c r="T66" s="195">
        <v>0.16</v>
      </c>
      <c r="U66" s="228">
        <v>240</v>
      </c>
      <c r="V66" s="227">
        <f t="shared" si="3"/>
        <v>212.96</v>
      </c>
      <c r="W66" s="195"/>
      <c r="X66" s="195"/>
      <c r="Y66" s="201"/>
      <c r="Z66" s="201"/>
      <c r="AA66" s="201"/>
      <c r="AB66" s="50"/>
      <c r="AC66" s="50"/>
      <c r="AD66" s="50"/>
      <c r="AE66" s="50"/>
      <c r="AF66" s="50"/>
      <c r="AG66" s="50"/>
      <c r="AH66" s="50"/>
      <c r="AI66" s="201"/>
      <c r="AJ66" s="52"/>
    </row>
    <row r="67" spans="2:36" x14ac:dyDescent="0.25">
      <c r="B67" s="49"/>
      <c r="C67" s="49"/>
      <c r="D67" s="92"/>
      <c r="E67" s="92"/>
      <c r="F67" s="92"/>
      <c r="G67" s="195"/>
      <c r="H67" s="195"/>
      <c r="I67" s="195"/>
      <c r="J67" s="195"/>
      <c r="K67" s="195"/>
      <c r="L67" s="195"/>
      <c r="M67" s="195"/>
      <c r="N67" s="92"/>
      <c r="O67" s="195">
        <v>6</v>
      </c>
      <c r="P67" s="195">
        <v>9</v>
      </c>
      <c r="Q67" s="195"/>
      <c r="R67" s="195"/>
      <c r="S67" s="195"/>
      <c r="T67" s="195">
        <v>0.2</v>
      </c>
      <c r="U67" s="228">
        <v>300</v>
      </c>
      <c r="V67" s="227">
        <f t="shared" si="3"/>
        <v>266.2</v>
      </c>
      <c r="W67" s="52">
        <v>0</v>
      </c>
      <c r="X67" s="195"/>
      <c r="Y67" s="201"/>
      <c r="Z67" s="201"/>
      <c r="AA67" s="201"/>
      <c r="AB67" s="50"/>
      <c r="AC67" s="50"/>
      <c r="AD67" s="50"/>
      <c r="AE67" s="50"/>
      <c r="AF67" s="50"/>
      <c r="AG67" s="50"/>
      <c r="AH67" s="50"/>
      <c r="AI67" s="201"/>
      <c r="AJ67" s="52"/>
    </row>
    <row r="68" spans="2:36" x14ac:dyDescent="0.25">
      <c r="B68" s="49"/>
      <c r="C68" s="49"/>
      <c r="D68" s="92"/>
      <c r="E68" s="92"/>
      <c r="F68" s="92"/>
      <c r="G68" s="195"/>
      <c r="H68" s="195"/>
      <c r="I68" s="195"/>
      <c r="J68" s="195"/>
      <c r="K68" s="195"/>
      <c r="L68" s="195"/>
      <c r="M68" s="195"/>
      <c r="N68" s="92"/>
      <c r="O68" s="195">
        <v>6</v>
      </c>
      <c r="P68" s="195">
        <v>10</v>
      </c>
      <c r="Q68" s="195"/>
      <c r="R68" s="195"/>
      <c r="S68" s="195"/>
      <c r="T68" s="195">
        <v>0.2</v>
      </c>
      <c r="U68" s="228">
        <v>300</v>
      </c>
      <c r="V68" s="227">
        <f t="shared" si="3"/>
        <v>266.2</v>
      </c>
      <c r="W68" s="195">
        <v>1</v>
      </c>
      <c r="X68" s="195"/>
      <c r="Y68" s="201"/>
      <c r="Z68" s="201"/>
      <c r="AA68" s="201"/>
      <c r="AB68" s="50"/>
      <c r="AC68" s="50"/>
      <c r="AD68" s="50"/>
      <c r="AE68" s="50"/>
      <c r="AF68" s="50"/>
      <c r="AG68" s="50"/>
      <c r="AH68" s="50"/>
      <c r="AI68" s="201"/>
      <c r="AJ68" s="52"/>
    </row>
    <row r="69" spans="2:36" x14ac:dyDescent="0.25">
      <c r="B69" s="49"/>
      <c r="C69" s="49"/>
      <c r="D69" s="92"/>
      <c r="E69" s="92"/>
      <c r="F69" s="92"/>
      <c r="G69" s="195"/>
      <c r="H69" s="195"/>
      <c r="I69" s="195"/>
      <c r="J69" s="195"/>
      <c r="K69" s="195"/>
      <c r="L69" s="195"/>
      <c r="M69" s="195"/>
      <c r="N69" s="92"/>
      <c r="O69" s="195">
        <v>7</v>
      </c>
      <c r="P69" s="195">
        <v>11</v>
      </c>
      <c r="Q69" s="195"/>
      <c r="R69" s="195"/>
      <c r="S69" s="195"/>
      <c r="T69" s="195">
        <v>0.24</v>
      </c>
      <c r="U69" s="228">
        <v>360</v>
      </c>
      <c r="V69" s="227">
        <f t="shared" si="3"/>
        <v>319.44</v>
      </c>
      <c r="W69" s="195">
        <v>2</v>
      </c>
      <c r="X69" s="195"/>
      <c r="Y69" s="201"/>
      <c r="Z69" s="201"/>
      <c r="AA69" s="201"/>
      <c r="AB69" s="50"/>
      <c r="AC69" s="50"/>
      <c r="AD69" s="50"/>
      <c r="AE69" s="50"/>
      <c r="AF69" s="50"/>
      <c r="AG69" s="50"/>
      <c r="AH69" s="50"/>
      <c r="AI69" s="201"/>
      <c r="AJ69" s="52"/>
    </row>
    <row r="70" spans="2:36" x14ac:dyDescent="0.25">
      <c r="B70" s="49"/>
      <c r="C70" s="49"/>
      <c r="D70" s="92"/>
      <c r="E70" s="92"/>
      <c r="F70" s="92"/>
      <c r="G70" s="195"/>
      <c r="H70" s="195"/>
      <c r="I70" s="195"/>
      <c r="J70" s="195"/>
      <c r="K70" s="195"/>
      <c r="L70" s="195"/>
      <c r="M70" s="195"/>
      <c r="N70" s="92"/>
      <c r="O70" s="195">
        <v>7</v>
      </c>
      <c r="P70" s="195">
        <v>12</v>
      </c>
      <c r="Q70" s="195"/>
      <c r="R70" s="195"/>
      <c r="S70" s="195"/>
      <c r="T70" s="195">
        <v>0.24</v>
      </c>
      <c r="U70" s="228">
        <v>360</v>
      </c>
      <c r="V70" s="227">
        <f t="shared" si="3"/>
        <v>319.44</v>
      </c>
      <c r="W70" s="195">
        <v>3</v>
      </c>
      <c r="X70" s="195"/>
      <c r="Y70" s="201"/>
      <c r="Z70" s="201"/>
      <c r="AA70" s="201"/>
      <c r="AB70" s="50"/>
      <c r="AC70" s="50"/>
      <c r="AD70" s="50"/>
      <c r="AE70" s="50"/>
      <c r="AF70" s="50"/>
      <c r="AG70" s="50"/>
      <c r="AH70" s="50"/>
      <c r="AI70" s="201"/>
      <c r="AJ70" s="52"/>
    </row>
    <row r="71" spans="2:36" x14ac:dyDescent="0.25">
      <c r="B71" s="49"/>
      <c r="C71" s="49"/>
      <c r="D71" s="92"/>
      <c r="E71" s="92"/>
      <c r="F71" s="92"/>
      <c r="G71" s="195"/>
      <c r="H71" s="195"/>
      <c r="I71" s="195"/>
      <c r="J71" s="195"/>
      <c r="K71" s="195"/>
      <c r="L71" s="195"/>
      <c r="M71" s="195"/>
      <c r="N71" s="92"/>
      <c r="O71" s="195">
        <v>8</v>
      </c>
      <c r="P71" s="195">
        <v>13</v>
      </c>
      <c r="Q71" s="195"/>
      <c r="R71" s="195"/>
      <c r="S71" s="195"/>
      <c r="T71" s="195">
        <v>0.28000000000000003</v>
      </c>
      <c r="U71" s="228">
        <v>420</v>
      </c>
      <c r="V71" s="227">
        <f t="shared" si="3"/>
        <v>372.68000000000006</v>
      </c>
      <c r="W71" s="195">
        <v>4</v>
      </c>
      <c r="X71" s="195"/>
      <c r="Y71" s="201"/>
      <c r="Z71" s="201"/>
      <c r="AA71" s="201"/>
      <c r="AB71" s="50"/>
      <c r="AC71" s="50"/>
      <c r="AD71" s="50"/>
      <c r="AE71" s="50"/>
      <c r="AF71" s="50"/>
      <c r="AG71" s="50"/>
      <c r="AH71" s="50"/>
      <c r="AI71" s="201"/>
      <c r="AJ71" s="52"/>
    </row>
    <row r="72" spans="2:36" x14ac:dyDescent="0.25">
      <c r="B72" s="49"/>
      <c r="C72" s="49"/>
      <c r="D72" s="92"/>
      <c r="E72" s="92"/>
      <c r="F72" s="92"/>
      <c r="G72" s="195"/>
      <c r="H72" s="195"/>
      <c r="I72" s="195"/>
      <c r="J72" s="195"/>
      <c r="K72" s="195"/>
      <c r="L72" s="195"/>
      <c r="M72" s="195"/>
      <c r="N72" s="92"/>
      <c r="O72" s="195">
        <v>8</v>
      </c>
      <c r="P72" s="195">
        <v>14</v>
      </c>
      <c r="Q72" s="195"/>
      <c r="R72" s="195"/>
      <c r="S72" s="195"/>
      <c r="T72" s="195">
        <v>0.28000000000000003</v>
      </c>
      <c r="U72" s="228">
        <v>420</v>
      </c>
      <c r="V72" s="227">
        <f t="shared" si="3"/>
        <v>372.68000000000006</v>
      </c>
      <c r="W72" s="195"/>
      <c r="X72" s="195"/>
      <c r="Y72" s="201"/>
      <c r="Z72" s="201"/>
      <c r="AA72" s="201"/>
      <c r="AB72" s="50"/>
      <c r="AC72" s="50"/>
      <c r="AD72" s="50"/>
      <c r="AE72" s="50"/>
      <c r="AF72" s="50"/>
      <c r="AG72" s="50"/>
      <c r="AH72" s="50"/>
      <c r="AI72" s="201"/>
      <c r="AJ72" s="52"/>
    </row>
    <row r="73" spans="2:36" x14ac:dyDescent="0.25">
      <c r="B73" s="49"/>
      <c r="C73" s="49"/>
      <c r="D73" s="92"/>
      <c r="E73" s="92"/>
      <c r="F73" s="92"/>
      <c r="G73" s="195"/>
      <c r="H73" s="195"/>
      <c r="I73" s="195"/>
      <c r="J73" s="195"/>
      <c r="K73" s="195"/>
      <c r="L73" s="195"/>
      <c r="M73" s="195"/>
      <c r="N73" s="92"/>
      <c r="O73" s="195">
        <v>9</v>
      </c>
      <c r="P73" s="195">
        <v>15</v>
      </c>
      <c r="Q73" s="195"/>
      <c r="R73" s="195"/>
      <c r="S73" s="195"/>
      <c r="T73" s="195">
        <v>0.32</v>
      </c>
      <c r="U73" s="228">
        <v>480</v>
      </c>
      <c r="V73" s="227">
        <f t="shared" si="3"/>
        <v>425.92</v>
      </c>
      <c r="W73" s="195">
        <v>2</v>
      </c>
      <c r="X73" s="195"/>
      <c r="Y73" s="201"/>
      <c r="Z73" s="201"/>
      <c r="AA73" s="201"/>
      <c r="AB73" s="50"/>
      <c r="AC73" s="50"/>
      <c r="AD73" s="50"/>
      <c r="AE73" s="50"/>
      <c r="AF73" s="50"/>
      <c r="AG73" s="50"/>
      <c r="AH73" s="50"/>
      <c r="AI73" s="49"/>
    </row>
    <row r="74" spans="2:36" x14ac:dyDescent="0.25">
      <c r="B74" s="49"/>
      <c r="C74" s="49"/>
      <c r="D74" s="92"/>
      <c r="E74" s="92"/>
      <c r="F74" s="92"/>
      <c r="G74" s="195"/>
      <c r="H74" s="195"/>
      <c r="I74" s="195"/>
      <c r="J74" s="195"/>
      <c r="K74" s="195"/>
      <c r="L74" s="195"/>
      <c r="M74" s="195"/>
      <c r="N74" s="92"/>
      <c r="O74" s="195">
        <v>9</v>
      </c>
      <c r="P74" s="195">
        <v>16</v>
      </c>
      <c r="Q74" s="195"/>
      <c r="R74" s="195"/>
      <c r="S74" s="195"/>
      <c r="T74" s="195">
        <v>0.32</v>
      </c>
      <c r="U74" s="228">
        <v>480</v>
      </c>
      <c r="V74" s="227">
        <f t="shared" si="3"/>
        <v>425.92</v>
      </c>
      <c r="W74" s="195"/>
      <c r="X74" s="195" t="s">
        <v>102</v>
      </c>
      <c r="Y74" s="201"/>
      <c r="Z74" s="201"/>
      <c r="AA74" s="201"/>
      <c r="AB74" s="50"/>
      <c r="AC74" s="50"/>
      <c r="AD74" s="50"/>
      <c r="AE74" s="50"/>
      <c r="AF74" s="50"/>
      <c r="AG74" s="50"/>
      <c r="AH74" s="50"/>
      <c r="AI74" s="49"/>
    </row>
    <row r="75" spans="2:36" x14ac:dyDescent="0.25">
      <c r="B75" s="49"/>
      <c r="C75" s="49"/>
      <c r="D75" s="92"/>
      <c r="E75" s="92"/>
      <c r="F75" s="92"/>
      <c r="G75" s="195"/>
      <c r="H75" s="195"/>
      <c r="I75" s="195"/>
      <c r="J75" s="195"/>
      <c r="K75" s="195"/>
      <c r="L75" s="195"/>
      <c r="M75" s="195"/>
      <c r="N75" s="92"/>
      <c r="O75" s="195">
        <v>10</v>
      </c>
      <c r="P75" s="195">
        <v>17</v>
      </c>
      <c r="Q75" s="195"/>
      <c r="R75" s="195"/>
      <c r="S75" s="195"/>
      <c r="T75" s="195">
        <v>0.36</v>
      </c>
      <c r="U75" s="228">
        <v>540</v>
      </c>
      <c r="V75" s="227">
        <f t="shared" si="3"/>
        <v>479.15999999999997</v>
      </c>
      <c r="W75" s="195"/>
      <c r="X75" s="195" t="s">
        <v>103</v>
      </c>
      <c r="Y75" s="201"/>
      <c r="Z75" s="201"/>
      <c r="AA75" s="201"/>
      <c r="AB75" s="50"/>
      <c r="AC75" s="50"/>
      <c r="AD75" s="50"/>
      <c r="AE75" s="50"/>
      <c r="AF75" s="50"/>
      <c r="AG75" s="50"/>
      <c r="AH75" s="50"/>
      <c r="AI75" s="49"/>
    </row>
    <row r="76" spans="2:36" x14ac:dyDescent="0.25">
      <c r="B76" s="49"/>
      <c r="C76" s="49"/>
      <c r="D76" s="92"/>
      <c r="E76" s="92"/>
      <c r="F76" s="92"/>
      <c r="G76" s="195"/>
      <c r="H76" s="195"/>
      <c r="I76" s="195"/>
      <c r="J76" s="195"/>
      <c r="K76" s="195"/>
      <c r="L76" s="195"/>
      <c r="M76" s="195"/>
      <c r="N76" s="92"/>
      <c r="O76" s="195">
        <v>10</v>
      </c>
      <c r="P76" s="195">
        <v>18</v>
      </c>
      <c r="Q76" s="195"/>
      <c r="R76" s="195"/>
      <c r="S76" s="195"/>
      <c r="T76" s="195">
        <v>0.36</v>
      </c>
      <c r="U76" s="228">
        <v>540</v>
      </c>
      <c r="V76" s="227">
        <f t="shared" si="3"/>
        <v>479.15999999999997</v>
      </c>
      <c r="W76" s="195"/>
      <c r="X76" s="195">
        <v>2</v>
      </c>
      <c r="Y76" s="201"/>
      <c r="Z76" s="201"/>
      <c r="AA76" s="201"/>
      <c r="AB76" s="50"/>
      <c r="AC76" s="50"/>
      <c r="AD76" s="50"/>
      <c r="AE76" s="50"/>
      <c r="AF76" s="50"/>
      <c r="AG76" s="50"/>
      <c r="AH76" s="50"/>
      <c r="AI76" s="49"/>
    </row>
    <row r="77" spans="2:36" x14ac:dyDescent="0.25">
      <c r="B77" s="49"/>
      <c r="C77" s="49"/>
      <c r="D77" s="92"/>
      <c r="E77" s="92"/>
      <c r="F77" s="92"/>
      <c r="G77" s="195"/>
      <c r="H77" s="195"/>
      <c r="I77" s="195"/>
      <c r="J77" s="195"/>
      <c r="K77" s="195"/>
      <c r="L77" s="195"/>
      <c r="M77" s="195"/>
      <c r="N77" s="193"/>
      <c r="O77" s="240">
        <v>11</v>
      </c>
      <c r="P77" s="195">
        <v>19</v>
      </c>
      <c r="Q77" s="195"/>
      <c r="R77" s="195"/>
      <c r="S77" s="195"/>
      <c r="T77" s="195">
        <v>0.4</v>
      </c>
      <c r="U77" s="228">
        <v>600</v>
      </c>
      <c r="V77" s="227">
        <f t="shared" si="3"/>
        <v>532.4</v>
      </c>
      <c r="W77" s="195"/>
      <c r="X77" s="195"/>
      <c r="Y77" s="201"/>
      <c r="Z77" s="201"/>
      <c r="AA77" s="201"/>
      <c r="AB77" s="50"/>
      <c r="AC77" s="50"/>
      <c r="AD77" s="50"/>
      <c r="AE77" s="50"/>
      <c r="AF77" s="50"/>
      <c r="AG77" s="50"/>
      <c r="AH77" s="50"/>
    </row>
    <row r="78" spans="2:36" x14ac:dyDescent="0.25">
      <c r="B78" s="49"/>
      <c r="C78" s="49"/>
      <c r="D78" s="92"/>
      <c r="E78" s="92"/>
      <c r="F78" s="92"/>
      <c r="G78" s="195"/>
      <c r="H78" s="195"/>
      <c r="I78" s="195"/>
      <c r="J78" s="195"/>
      <c r="K78" s="195"/>
      <c r="L78" s="195"/>
      <c r="M78" s="195"/>
      <c r="N78" s="193"/>
      <c r="O78" s="240">
        <v>11</v>
      </c>
      <c r="P78" s="195">
        <v>20</v>
      </c>
      <c r="Q78" s="195"/>
      <c r="R78" s="195"/>
      <c r="S78" s="195"/>
      <c r="T78" s="195">
        <v>0.4</v>
      </c>
      <c r="U78" s="228">
        <v>600</v>
      </c>
      <c r="V78" s="227">
        <f t="shared" si="3"/>
        <v>532.4</v>
      </c>
      <c r="W78" s="195"/>
      <c r="X78" s="195"/>
      <c r="Y78" s="201"/>
      <c r="Z78" s="201"/>
      <c r="AA78" s="201"/>
      <c r="AB78" s="50"/>
      <c r="AC78" s="50"/>
      <c r="AD78" s="50"/>
      <c r="AE78" s="50"/>
      <c r="AF78" s="50"/>
      <c r="AG78" s="50"/>
      <c r="AH78" s="50"/>
    </row>
    <row r="79" spans="2:36" x14ac:dyDescent="0.25">
      <c r="B79" s="49"/>
      <c r="C79" s="49"/>
      <c r="D79" s="92"/>
      <c r="E79" s="92"/>
      <c r="F79" s="92"/>
      <c r="G79" s="92"/>
      <c r="H79" s="92"/>
      <c r="I79" s="92"/>
      <c r="J79" s="92"/>
      <c r="K79" s="92"/>
      <c r="L79" s="92"/>
      <c r="M79" s="92"/>
      <c r="N79" s="193"/>
      <c r="O79" s="240">
        <v>12</v>
      </c>
      <c r="P79" s="195">
        <v>21</v>
      </c>
      <c r="Q79" s="195"/>
      <c r="R79" s="195"/>
      <c r="S79" s="195"/>
      <c r="T79" s="195">
        <v>0.44</v>
      </c>
      <c r="U79" s="228">
        <v>660</v>
      </c>
      <c r="V79" s="227">
        <f t="shared" si="3"/>
        <v>585.64</v>
      </c>
      <c r="W79" s="195"/>
      <c r="X79" s="195"/>
      <c r="Y79" s="201"/>
      <c r="Z79" s="201"/>
      <c r="AA79" s="201"/>
      <c r="AB79" s="50"/>
      <c r="AC79" s="50"/>
      <c r="AD79" s="50"/>
      <c r="AE79" s="50"/>
      <c r="AF79" s="50"/>
      <c r="AG79" s="50"/>
      <c r="AH79" s="50"/>
    </row>
    <row r="80" spans="2:36" x14ac:dyDescent="0.25">
      <c r="B80" s="49"/>
      <c r="C80" s="49"/>
      <c r="D80" s="92"/>
      <c r="E80" s="92"/>
      <c r="F80" s="92"/>
      <c r="G80" s="92"/>
      <c r="H80" s="92"/>
      <c r="I80" s="92"/>
      <c r="J80" s="92"/>
      <c r="K80" s="92"/>
      <c r="L80" s="92"/>
      <c r="M80" s="92"/>
      <c r="N80" s="193"/>
      <c r="O80" s="240">
        <v>12</v>
      </c>
      <c r="P80" s="195">
        <v>22</v>
      </c>
      <c r="Q80" s="195"/>
      <c r="R80" s="195"/>
      <c r="S80" s="195"/>
      <c r="T80" s="195">
        <v>0.44</v>
      </c>
      <c r="U80" s="228">
        <v>660</v>
      </c>
      <c r="V80" s="227">
        <f t="shared" si="3"/>
        <v>585.64</v>
      </c>
      <c r="W80" s="195"/>
      <c r="X80" s="195"/>
      <c r="Y80" s="201"/>
      <c r="Z80" s="201"/>
      <c r="AA80" s="201"/>
      <c r="AB80" s="50"/>
      <c r="AC80" s="50"/>
      <c r="AD80" s="50"/>
      <c r="AE80" s="50"/>
      <c r="AF80" s="50"/>
      <c r="AG80" s="50"/>
      <c r="AH80" s="50"/>
    </row>
    <row r="81" spans="2:34" x14ac:dyDescent="0.25">
      <c r="B81" s="49"/>
      <c r="C81" s="49"/>
      <c r="D81" s="92"/>
      <c r="E81" s="92"/>
      <c r="F81" s="92"/>
      <c r="G81" s="92"/>
      <c r="H81" s="92"/>
      <c r="I81" s="92"/>
      <c r="J81" s="92"/>
      <c r="K81" s="92"/>
      <c r="L81" s="92"/>
      <c r="M81" s="92"/>
      <c r="N81" s="193"/>
      <c r="O81" s="240">
        <v>13</v>
      </c>
      <c r="P81" s="195">
        <v>23</v>
      </c>
      <c r="Q81" s="195"/>
      <c r="R81" s="195"/>
      <c r="S81" s="195"/>
      <c r="T81" s="195">
        <v>0.48</v>
      </c>
      <c r="U81" s="228">
        <v>720</v>
      </c>
      <c r="V81" s="227">
        <f t="shared" si="3"/>
        <v>638.88</v>
      </c>
      <c r="W81" s="195"/>
      <c r="X81" s="195"/>
      <c r="Y81" s="201"/>
      <c r="Z81" s="201"/>
      <c r="AA81" s="201"/>
      <c r="AB81" s="50"/>
      <c r="AC81" s="50"/>
      <c r="AD81" s="50"/>
      <c r="AE81" s="50"/>
      <c r="AF81" s="50"/>
      <c r="AG81" s="50"/>
      <c r="AH81" s="50"/>
    </row>
    <row r="82" spans="2:34" x14ac:dyDescent="0.25">
      <c r="B82" s="49"/>
      <c r="C82" s="49"/>
      <c r="D82" s="92"/>
      <c r="E82" s="92"/>
      <c r="F82" s="92"/>
      <c r="G82" s="92"/>
      <c r="H82" s="92"/>
      <c r="I82" s="92"/>
      <c r="J82" s="92"/>
      <c r="K82" s="92"/>
      <c r="L82" s="92"/>
      <c r="M82" s="92"/>
      <c r="N82" s="193"/>
      <c r="O82" s="240">
        <v>13</v>
      </c>
      <c r="P82" s="195">
        <v>24</v>
      </c>
      <c r="Q82" s="195"/>
      <c r="R82" s="195"/>
      <c r="S82" s="195"/>
      <c r="T82" s="195">
        <v>0.48</v>
      </c>
      <c r="U82" s="228">
        <v>720</v>
      </c>
      <c r="V82" s="227">
        <f t="shared" si="3"/>
        <v>638.88</v>
      </c>
      <c r="W82" s="195"/>
      <c r="X82" s="195"/>
      <c r="Y82" s="201"/>
      <c r="Z82" s="201"/>
      <c r="AA82" s="201"/>
      <c r="AB82" s="50"/>
      <c r="AC82" s="50"/>
      <c r="AD82" s="50"/>
      <c r="AE82" s="50"/>
      <c r="AF82" s="50"/>
      <c r="AG82" s="50"/>
      <c r="AH82" s="50"/>
    </row>
    <row r="83" spans="2:34" x14ac:dyDescent="0.25">
      <c r="B83" s="49"/>
      <c r="C83" s="49"/>
      <c r="D83" s="92"/>
      <c r="E83" s="92"/>
      <c r="F83" s="92"/>
      <c r="G83" s="92"/>
      <c r="H83" s="92"/>
      <c r="I83" s="92"/>
      <c r="J83" s="92"/>
      <c r="K83" s="92"/>
      <c r="L83" s="92"/>
      <c r="M83" s="92"/>
      <c r="N83" s="193"/>
      <c r="O83" s="240">
        <v>14</v>
      </c>
      <c r="P83" s="195">
        <v>25</v>
      </c>
      <c r="Q83" s="195"/>
      <c r="R83" s="195"/>
      <c r="S83" s="195"/>
      <c r="T83" s="195">
        <v>0.52</v>
      </c>
      <c r="U83" s="228">
        <v>780</v>
      </c>
      <c r="V83" s="227">
        <f t="shared" si="3"/>
        <v>692.12</v>
      </c>
      <c r="W83" s="195"/>
      <c r="X83" s="195"/>
      <c r="Y83" s="201"/>
      <c r="Z83" s="201"/>
      <c r="AA83" s="201"/>
      <c r="AB83" s="50"/>
      <c r="AC83" s="50"/>
      <c r="AD83" s="50"/>
      <c r="AE83" s="50"/>
      <c r="AF83" s="50"/>
      <c r="AG83" s="50"/>
      <c r="AH83" s="50"/>
    </row>
    <row r="84" spans="2:34" x14ac:dyDescent="0.25">
      <c r="B84" s="49"/>
      <c r="C84" s="49"/>
      <c r="D84" s="92"/>
      <c r="E84" s="92"/>
      <c r="F84" s="92"/>
      <c r="G84" s="92"/>
      <c r="H84" s="92"/>
      <c r="I84" s="92"/>
      <c r="J84" s="92"/>
      <c r="K84" s="92"/>
      <c r="L84" s="92"/>
      <c r="M84" s="92"/>
      <c r="N84" s="193"/>
      <c r="O84" s="240">
        <v>14</v>
      </c>
      <c r="P84" s="195">
        <v>26</v>
      </c>
      <c r="Q84" s="195"/>
      <c r="R84" s="195"/>
      <c r="S84" s="195"/>
      <c r="T84" s="195">
        <v>0.52</v>
      </c>
      <c r="U84" s="228">
        <v>780</v>
      </c>
      <c r="V84" s="227">
        <f t="shared" si="3"/>
        <v>692.12</v>
      </c>
      <c r="W84" s="195"/>
      <c r="X84" s="195"/>
      <c r="Y84" s="201"/>
      <c r="Z84" s="201"/>
      <c r="AA84" s="201"/>
      <c r="AB84" s="50"/>
      <c r="AC84" s="50"/>
      <c r="AD84" s="50"/>
      <c r="AE84" s="50"/>
      <c r="AF84" s="50"/>
      <c r="AG84" s="50"/>
      <c r="AH84" s="50"/>
    </row>
    <row r="85" spans="2:34" x14ac:dyDescent="0.25">
      <c r="B85" s="49"/>
      <c r="C85" s="49"/>
      <c r="D85" s="92"/>
      <c r="E85" s="92"/>
      <c r="F85" s="92"/>
      <c r="G85" s="92"/>
      <c r="H85" s="92"/>
      <c r="I85" s="92"/>
      <c r="J85" s="92"/>
      <c r="K85" s="92"/>
      <c r="L85" s="92"/>
      <c r="M85" s="92"/>
      <c r="N85" s="193"/>
      <c r="O85" s="240">
        <v>15</v>
      </c>
      <c r="P85" s="195">
        <v>27</v>
      </c>
      <c r="Q85" s="195"/>
      <c r="R85" s="195"/>
      <c r="S85" s="195"/>
      <c r="T85" s="195">
        <v>0.56000000000000005</v>
      </c>
      <c r="U85" s="228">
        <v>840</v>
      </c>
      <c r="V85" s="227">
        <f t="shared" si="3"/>
        <v>745.36000000000013</v>
      </c>
      <c r="W85" s="195"/>
      <c r="X85" s="195"/>
      <c r="Y85" s="201"/>
      <c r="Z85" s="201"/>
      <c r="AA85" s="201"/>
      <c r="AB85" s="50"/>
      <c r="AC85" s="50"/>
      <c r="AD85" s="50"/>
      <c r="AE85" s="50"/>
      <c r="AF85" s="50"/>
      <c r="AG85" s="50"/>
      <c r="AH85" s="50"/>
    </row>
    <row r="86" spans="2:34" x14ac:dyDescent="0.25">
      <c r="B86" s="49"/>
      <c r="C86" s="49"/>
      <c r="D86" s="92"/>
      <c r="E86" s="92"/>
      <c r="F86" s="92"/>
      <c r="G86" s="92"/>
      <c r="H86" s="92"/>
      <c r="I86" s="92"/>
      <c r="J86" s="92"/>
      <c r="K86" s="92"/>
      <c r="L86" s="92"/>
      <c r="M86" s="92"/>
      <c r="N86" s="193"/>
      <c r="O86" s="195">
        <v>15</v>
      </c>
      <c r="P86" s="195">
        <v>28</v>
      </c>
      <c r="Q86" s="195"/>
      <c r="R86" s="195"/>
      <c r="S86" s="195"/>
      <c r="T86" s="195">
        <v>0.56000000000000005</v>
      </c>
      <c r="U86" s="228">
        <v>840</v>
      </c>
      <c r="V86" s="227">
        <f t="shared" si="3"/>
        <v>745.36000000000013</v>
      </c>
      <c r="W86" s="195"/>
      <c r="X86" s="195"/>
      <c r="Y86" s="201"/>
      <c r="Z86" s="201"/>
      <c r="AA86" s="201"/>
      <c r="AB86" s="50"/>
      <c r="AC86" s="50"/>
      <c r="AD86" s="50"/>
      <c r="AE86" s="50"/>
      <c r="AF86" s="50"/>
      <c r="AG86" s="50"/>
      <c r="AH86" s="50"/>
    </row>
    <row r="87" spans="2:34" x14ac:dyDescent="0.25">
      <c r="B87" s="49"/>
      <c r="C87" s="49"/>
      <c r="D87" s="92"/>
      <c r="E87" s="92"/>
      <c r="F87" s="92"/>
      <c r="G87" s="92"/>
      <c r="H87" s="92"/>
      <c r="I87" s="92"/>
      <c r="J87" s="92"/>
      <c r="K87" s="92"/>
      <c r="L87" s="92"/>
      <c r="M87" s="92"/>
      <c r="N87" s="92"/>
      <c r="O87" s="195">
        <v>16</v>
      </c>
      <c r="P87" s="195">
        <v>29</v>
      </c>
      <c r="Q87" s="195"/>
      <c r="R87" s="195"/>
      <c r="S87" s="195"/>
      <c r="T87" s="195">
        <v>0.6</v>
      </c>
      <c r="U87" s="228">
        <v>900</v>
      </c>
      <c r="V87" s="227">
        <f t="shared" si="3"/>
        <v>798.6</v>
      </c>
      <c r="W87" s="195"/>
      <c r="X87" s="195"/>
      <c r="Y87" s="201"/>
      <c r="Z87" s="201"/>
      <c r="AA87" s="201"/>
      <c r="AB87" s="50"/>
      <c r="AC87" s="50"/>
      <c r="AD87" s="50"/>
      <c r="AE87" s="50"/>
      <c r="AF87" s="50"/>
      <c r="AG87" s="50"/>
      <c r="AH87" s="50"/>
    </row>
    <row r="88" spans="2:34" x14ac:dyDescent="0.25">
      <c r="B88" s="49"/>
      <c r="C88" s="49"/>
      <c r="D88" s="92"/>
      <c r="E88" s="92"/>
      <c r="F88" s="92"/>
      <c r="G88" s="92"/>
      <c r="H88" s="92"/>
      <c r="I88" s="92"/>
      <c r="J88" s="92"/>
      <c r="K88" s="92"/>
      <c r="L88" s="92"/>
      <c r="M88" s="92"/>
      <c r="N88" s="92"/>
      <c r="O88" s="195">
        <v>16</v>
      </c>
      <c r="P88" s="195">
        <v>30</v>
      </c>
      <c r="Q88" s="195"/>
      <c r="R88" s="195"/>
      <c r="S88" s="195"/>
      <c r="T88" s="195">
        <v>0.6</v>
      </c>
      <c r="U88" s="228">
        <v>900</v>
      </c>
      <c r="V88" s="227">
        <f t="shared" si="3"/>
        <v>798.6</v>
      </c>
      <c r="W88" s="195"/>
      <c r="X88" s="195"/>
      <c r="Y88" s="201"/>
      <c r="Z88" s="201"/>
      <c r="AA88" s="201"/>
      <c r="AB88" s="50"/>
      <c r="AC88" s="50"/>
      <c r="AD88" s="50"/>
      <c r="AE88" s="50"/>
      <c r="AF88" s="50"/>
      <c r="AG88" s="50"/>
      <c r="AH88" s="50"/>
    </row>
    <row r="89" spans="2:34" x14ac:dyDescent="0.25">
      <c r="B89" s="49"/>
      <c r="C89" s="49"/>
      <c r="D89" s="92"/>
      <c r="E89" s="92"/>
      <c r="F89" s="92"/>
      <c r="G89" s="92"/>
      <c r="H89" s="92"/>
      <c r="I89" s="92"/>
      <c r="J89" s="92"/>
      <c r="K89" s="92"/>
      <c r="L89" s="92"/>
      <c r="M89" s="92"/>
      <c r="N89" s="92"/>
      <c r="O89" s="195">
        <v>16</v>
      </c>
      <c r="P89" s="195">
        <v>31</v>
      </c>
      <c r="Q89" s="195"/>
      <c r="R89" s="195"/>
      <c r="S89" s="195"/>
      <c r="T89" s="195">
        <v>0.6</v>
      </c>
      <c r="U89" s="228">
        <v>900</v>
      </c>
      <c r="V89" s="227">
        <f t="shared" si="3"/>
        <v>798.6</v>
      </c>
      <c r="W89" s="195"/>
      <c r="X89" s="195"/>
      <c r="Y89" s="201"/>
      <c r="Z89" s="201"/>
      <c r="AA89" s="201"/>
      <c r="AB89" s="50"/>
      <c r="AC89" s="50"/>
      <c r="AD89" s="50"/>
      <c r="AE89" s="50"/>
      <c r="AF89" s="50"/>
      <c r="AG89" s="50"/>
      <c r="AH89" s="50"/>
    </row>
    <row r="90" spans="2:34" x14ac:dyDescent="0.25">
      <c r="B90" s="49"/>
      <c r="C90" s="49"/>
      <c r="D90" s="92"/>
      <c r="E90" s="92"/>
      <c r="F90" s="92"/>
      <c r="G90" s="92"/>
      <c r="H90" s="92"/>
      <c r="I90" s="92"/>
      <c r="J90" s="92"/>
      <c r="K90" s="92"/>
      <c r="L90" s="92"/>
      <c r="M90" s="92"/>
      <c r="N90" s="92"/>
      <c r="O90" s="195">
        <v>16</v>
      </c>
      <c r="P90" s="195">
        <v>32</v>
      </c>
      <c r="Q90" s="195"/>
      <c r="R90" s="195"/>
      <c r="S90" s="195"/>
      <c r="T90" s="195">
        <v>0.6</v>
      </c>
      <c r="U90" s="228">
        <v>900</v>
      </c>
      <c r="V90" s="227">
        <f t="shared" si="3"/>
        <v>798.6</v>
      </c>
      <c r="W90" s="195"/>
      <c r="X90" s="195"/>
      <c r="Y90" s="201"/>
      <c r="Z90" s="201"/>
      <c r="AA90" s="201"/>
      <c r="AB90" s="50"/>
      <c r="AC90" s="50"/>
      <c r="AD90" s="50"/>
      <c r="AE90" s="50"/>
      <c r="AF90" s="50"/>
      <c r="AG90" s="50"/>
      <c r="AH90" s="50"/>
    </row>
    <row r="91" spans="2:34" x14ac:dyDescent="0.25">
      <c r="B91" s="49"/>
      <c r="C91" s="49"/>
      <c r="D91" s="92"/>
      <c r="E91" s="92"/>
      <c r="F91" s="92"/>
      <c r="G91" s="92"/>
      <c r="H91" s="92"/>
      <c r="I91" s="92"/>
      <c r="J91" s="92"/>
      <c r="K91" s="92"/>
      <c r="L91" s="92"/>
      <c r="M91" s="92"/>
      <c r="N91" s="92"/>
      <c r="O91" s="195">
        <v>16</v>
      </c>
      <c r="P91" s="195">
        <v>33</v>
      </c>
      <c r="Q91" s="195"/>
      <c r="R91" s="195"/>
      <c r="S91" s="195"/>
      <c r="T91" s="195">
        <v>0.6</v>
      </c>
      <c r="U91" s="228">
        <v>900</v>
      </c>
      <c r="V91" s="227">
        <f t="shared" si="3"/>
        <v>798.6</v>
      </c>
      <c r="W91" s="195"/>
      <c r="X91" s="195"/>
      <c r="Y91" s="201"/>
      <c r="Z91" s="201"/>
      <c r="AA91" s="201"/>
      <c r="AB91" s="50"/>
      <c r="AC91" s="50"/>
      <c r="AD91" s="50"/>
      <c r="AE91" s="50"/>
      <c r="AF91" s="50"/>
      <c r="AG91" s="50"/>
      <c r="AH91" s="50"/>
    </row>
    <row r="92" spans="2:34" x14ac:dyDescent="0.25">
      <c r="B92" s="49"/>
      <c r="C92" s="49"/>
      <c r="D92" s="92"/>
      <c r="E92" s="92"/>
      <c r="F92" s="92"/>
      <c r="G92" s="92"/>
      <c r="H92" s="92"/>
      <c r="I92" s="92"/>
      <c r="J92" s="92"/>
      <c r="K92" s="92"/>
      <c r="L92" s="92"/>
      <c r="M92" s="92"/>
      <c r="N92" s="92"/>
      <c r="O92" s="195">
        <v>16</v>
      </c>
      <c r="P92" s="195">
        <v>34</v>
      </c>
      <c r="Q92" s="195"/>
      <c r="R92" s="195"/>
      <c r="S92" s="195"/>
      <c r="T92" s="195">
        <v>0.6</v>
      </c>
      <c r="U92" s="228">
        <v>900</v>
      </c>
      <c r="V92" s="227">
        <f t="shared" si="3"/>
        <v>798.6</v>
      </c>
      <c r="W92" s="195"/>
      <c r="X92" s="195"/>
      <c r="Y92" s="201"/>
      <c r="Z92" s="201"/>
      <c r="AA92" s="201"/>
      <c r="AB92" s="50"/>
      <c r="AC92" s="50"/>
      <c r="AD92" s="50"/>
      <c r="AE92" s="50"/>
      <c r="AF92" s="50"/>
      <c r="AG92" s="50"/>
      <c r="AH92" s="50"/>
    </row>
    <row r="93" spans="2:34" x14ac:dyDescent="0.25">
      <c r="B93" s="49"/>
      <c r="C93" s="49"/>
      <c r="D93" s="92"/>
      <c r="E93" s="92"/>
      <c r="F93" s="92"/>
      <c r="G93" s="92"/>
      <c r="H93" s="92"/>
      <c r="I93" s="92"/>
      <c r="J93" s="92"/>
      <c r="K93" s="92"/>
      <c r="L93" s="92"/>
      <c r="M93" s="92"/>
      <c r="N93" s="92"/>
      <c r="O93" s="195">
        <v>16</v>
      </c>
      <c r="P93" s="195">
        <v>35</v>
      </c>
      <c r="Q93" s="195"/>
      <c r="R93" s="195"/>
      <c r="S93" s="195"/>
      <c r="T93" s="195">
        <v>0.6</v>
      </c>
      <c r="U93" s="228">
        <v>900</v>
      </c>
      <c r="V93" s="227">
        <f t="shared" si="3"/>
        <v>798.6</v>
      </c>
      <c r="W93" s="195"/>
      <c r="X93" s="195"/>
      <c r="Y93" s="201"/>
      <c r="Z93" s="201"/>
      <c r="AA93" s="201"/>
      <c r="AB93" s="50"/>
      <c r="AC93" s="50"/>
      <c r="AD93" s="50"/>
      <c r="AE93" s="50"/>
      <c r="AF93" s="50"/>
      <c r="AG93" s="50"/>
      <c r="AH93" s="50"/>
    </row>
    <row r="94" spans="2:34" x14ac:dyDescent="0.25">
      <c r="B94" s="49"/>
      <c r="C94" s="49"/>
      <c r="D94" s="92"/>
      <c r="E94" s="92"/>
      <c r="F94" s="92"/>
      <c r="G94" s="92"/>
      <c r="H94" s="92"/>
      <c r="I94" s="92"/>
      <c r="J94" s="92"/>
      <c r="K94" s="92"/>
      <c r="L94" s="92"/>
      <c r="M94" s="92"/>
      <c r="N94" s="92"/>
      <c r="O94" s="195">
        <v>16</v>
      </c>
      <c r="P94" s="195">
        <v>36</v>
      </c>
      <c r="Q94" s="195"/>
      <c r="R94" s="195"/>
      <c r="S94" s="195"/>
      <c r="T94" s="195">
        <v>0.6</v>
      </c>
      <c r="U94" s="228">
        <v>900</v>
      </c>
      <c r="V94" s="227">
        <f t="shared" si="3"/>
        <v>798.6</v>
      </c>
      <c r="W94" s="195"/>
      <c r="X94" s="195"/>
      <c r="Y94" s="201"/>
      <c r="Z94" s="201"/>
      <c r="AA94" s="201"/>
      <c r="AB94" s="50"/>
      <c r="AC94" s="50"/>
      <c r="AD94" s="50"/>
      <c r="AE94" s="50"/>
      <c r="AF94" s="50"/>
      <c r="AG94" s="50"/>
      <c r="AH94" s="50"/>
    </row>
    <row r="95" spans="2:34" x14ac:dyDescent="0.25">
      <c r="B95" s="49"/>
      <c r="C95" s="49"/>
      <c r="D95" s="92"/>
      <c r="E95" s="92"/>
      <c r="F95" s="92"/>
      <c r="G95" s="92"/>
      <c r="H95" s="92"/>
      <c r="I95" s="92"/>
      <c r="J95" s="92"/>
      <c r="K95" s="92"/>
      <c r="L95" s="92"/>
      <c r="M95" s="92"/>
      <c r="N95" s="92"/>
      <c r="O95" s="195">
        <v>16</v>
      </c>
      <c r="P95" s="195">
        <v>37</v>
      </c>
      <c r="Q95" s="195"/>
      <c r="R95" s="195"/>
      <c r="S95" s="195"/>
      <c r="T95" s="195">
        <v>0.6</v>
      </c>
      <c r="U95" s="228">
        <v>900</v>
      </c>
      <c r="V95" s="227">
        <f t="shared" si="3"/>
        <v>798.6</v>
      </c>
      <c r="W95" s="195"/>
      <c r="X95" s="195"/>
      <c r="Y95" s="201"/>
      <c r="Z95" s="201"/>
      <c r="AA95" s="201"/>
      <c r="AB95" s="50"/>
      <c r="AC95" s="50"/>
      <c r="AD95" s="50"/>
      <c r="AE95" s="50"/>
      <c r="AF95" s="50"/>
      <c r="AG95" s="50"/>
      <c r="AH95" s="50"/>
    </row>
    <row r="96" spans="2:34" x14ac:dyDescent="0.25">
      <c r="B96" s="49"/>
      <c r="C96" s="49"/>
      <c r="D96" s="92"/>
      <c r="E96" s="92"/>
      <c r="F96" s="92"/>
      <c r="G96" s="92"/>
      <c r="H96" s="92"/>
      <c r="I96" s="92"/>
      <c r="J96" s="92"/>
      <c r="K96" s="92"/>
      <c r="L96" s="92"/>
      <c r="M96" s="92"/>
      <c r="N96" s="92"/>
      <c r="O96" s="195">
        <v>16</v>
      </c>
      <c r="P96" s="195">
        <v>38</v>
      </c>
      <c r="Q96" s="195"/>
      <c r="R96" s="195"/>
      <c r="S96" s="195"/>
      <c r="T96" s="195">
        <v>0.6</v>
      </c>
      <c r="U96" s="228">
        <v>900</v>
      </c>
      <c r="V96" s="227">
        <f t="shared" si="3"/>
        <v>798.6</v>
      </c>
      <c r="W96" s="195"/>
      <c r="X96" s="195"/>
      <c r="Y96" s="201"/>
      <c r="Z96" s="201"/>
      <c r="AA96" s="201"/>
      <c r="AB96" s="49"/>
      <c r="AC96" s="49"/>
      <c r="AD96" s="49"/>
      <c r="AE96" s="49"/>
      <c r="AF96" s="49"/>
      <c r="AG96" s="49"/>
      <c r="AH96" s="49"/>
    </row>
    <row r="97" spans="2:34" x14ac:dyDescent="0.25">
      <c r="B97" s="49"/>
      <c r="C97" s="49"/>
      <c r="D97" s="92"/>
      <c r="E97" s="92"/>
      <c r="F97" s="92"/>
      <c r="G97" s="92"/>
      <c r="H97" s="92"/>
      <c r="I97" s="92"/>
      <c r="J97" s="92"/>
      <c r="K97" s="92"/>
      <c r="L97" s="92"/>
      <c r="M97" s="92"/>
      <c r="N97" s="92"/>
      <c r="O97" s="195">
        <v>16</v>
      </c>
      <c r="P97" s="195">
        <v>39</v>
      </c>
      <c r="Q97" s="195"/>
      <c r="R97" s="195"/>
      <c r="S97" s="195"/>
      <c r="T97" s="195">
        <v>0.6</v>
      </c>
      <c r="U97" s="228">
        <v>900</v>
      </c>
      <c r="V97" s="227">
        <f t="shared" si="3"/>
        <v>798.6</v>
      </c>
      <c r="W97" s="195"/>
      <c r="X97" s="195"/>
      <c r="Y97" s="201"/>
      <c r="Z97" s="201"/>
      <c r="AA97" s="201"/>
      <c r="AB97" s="49"/>
      <c r="AC97" s="49"/>
      <c r="AD97" s="49"/>
      <c r="AE97" s="49"/>
      <c r="AF97" s="49"/>
      <c r="AG97" s="49"/>
      <c r="AH97" s="49"/>
    </row>
    <row r="98" spans="2:34" x14ac:dyDescent="0.25">
      <c r="B98" s="49"/>
      <c r="C98" s="49"/>
      <c r="D98" s="92"/>
      <c r="E98" s="92"/>
      <c r="F98" s="92"/>
      <c r="G98" s="92"/>
      <c r="H98" s="92"/>
      <c r="I98" s="92"/>
      <c r="J98" s="92"/>
      <c r="K98" s="92"/>
      <c r="L98" s="92"/>
      <c r="M98" s="92"/>
      <c r="N98" s="92"/>
      <c r="O98" s="195">
        <v>16</v>
      </c>
      <c r="P98" s="195">
        <v>40</v>
      </c>
      <c r="Q98" s="195"/>
      <c r="R98" s="195"/>
      <c r="S98" s="195"/>
      <c r="T98" s="195">
        <v>0.6</v>
      </c>
      <c r="U98" s="228">
        <v>900</v>
      </c>
      <c r="V98" s="227">
        <f t="shared" si="3"/>
        <v>798.6</v>
      </c>
      <c r="W98" s="195"/>
      <c r="X98" s="195"/>
      <c r="Y98" s="201"/>
      <c r="Z98" s="201"/>
      <c r="AA98" s="201"/>
      <c r="AB98" s="49"/>
      <c r="AC98" s="49"/>
      <c r="AD98" s="49"/>
      <c r="AE98" s="49"/>
      <c r="AF98" s="49"/>
      <c r="AG98" s="49"/>
      <c r="AH98" s="49"/>
    </row>
    <row r="99" spans="2:34" x14ac:dyDescent="0.25">
      <c r="B99" s="49"/>
      <c r="C99" s="49"/>
      <c r="D99" s="92"/>
      <c r="E99" s="92"/>
      <c r="F99" s="92"/>
      <c r="G99" s="92"/>
      <c r="H99" s="92"/>
      <c r="I99" s="92"/>
      <c r="J99" s="92"/>
      <c r="K99" s="92"/>
      <c r="L99" s="92"/>
      <c r="M99" s="92"/>
      <c r="N99" s="92"/>
      <c r="O99" s="195"/>
      <c r="P99" s="195"/>
      <c r="Q99" s="195"/>
      <c r="R99" s="195"/>
      <c r="S99" s="195"/>
      <c r="T99" s="195"/>
      <c r="U99" s="195"/>
      <c r="V99" s="195"/>
      <c r="W99" s="195"/>
      <c r="X99" s="195"/>
      <c r="Y99" s="201"/>
      <c r="Z99" s="201"/>
      <c r="AA99" s="201"/>
      <c r="AB99" s="49"/>
      <c r="AC99" s="49"/>
      <c r="AD99" s="49"/>
      <c r="AE99" s="49"/>
      <c r="AF99" s="49"/>
      <c r="AG99" s="49"/>
      <c r="AH99" s="49"/>
    </row>
    <row r="100" spans="2:34" x14ac:dyDescent="0.25">
      <c r="B100" s="49"/>
      <c r="C100" s="49"/>
      <c r="D100" s="92"/>
      <c r="E100" s="92"/>
      <c r="F100" s="92"/>
      <c r="G100" s="92"/>
      <c r="H100" s="92"/>
      <c r="I100" s="92"/>
      <c r="J100" s="92"/>
      <c r="K100" s="92"/>
      <c r="L100" s="92"/>
      <c r="M100" s="112"/>
      <c r="N100" s="112"/>
      <c r="O100" s="195"/>
      <c r="P100" s="195"/>
      <c r="Q100" s="195"/>
      <c r="R100" s="195"/>
      <c r="S100" s="195"/>
      <c r="T100" s="195"/>
      <c r="U100" s="195"/>
      <c r="V100" s="195"/>
      <c r="W100" s="195"/>
      <c r="X100" s="195"/>
      <c r="Y100" s="201"/>
      <c r="Z100" s="201"/>
      <c r="AA100" s="201"/>
      <c r="AB100" s="49"/>
      <c r="AC100" s="49"/>
      <c r="AD100" s="49"/>
      <c r="AE100" s="49"/>
      <c r="AF100" s="49"/>
      <c r="AG100" s="49"/>
      <c r="AH100" s="49"/>
    </row>
    <row r="101" spans="2:34" x14ac:dyDescent="0.25">
      <c r="B101" s="49"/>
      <c r="C101" s="49"/>
      <c r="D101" s="92"/>
      <c r="E101" s="92"/>
      <c r="F101" s="92"/>
      <c r="G101" s="92"/>
      <c r="H101" s="92"/>
      <c r="I101" s="92"/>
      <c r="J101" s="92"/>
      <c r="K101" s="92"/>
      <c r="L101" s="92"/>
      <c r="M101" s="112"/>
      <c r="N101" s="112"/>
      <c r="O101" s="195"/>
      <c r="P101" s="195"/>
      <c r="Q101" s="195"/>
      <c r="R101" s="195"/>
      <c r="S101" s="195"/>
      <c r="T101" s="195"/>
      <c r="U101" s="195"/>
      <c r="V101" s="195"/>
      <c r="W101" s="195"/>
      <c r="X101" s="195"/>
      <c r="Y101" s="201"/>
      <c r="Z101" s="201"/>
      <c r="AA101" s="201"/>
      <c r="AB101" s="49"/>
      <c r="AC101" s="49"/>
      <c r="AD101" s="49"/>
      <c r="AE101" s="49"/>
      <c r="AF101" s="49"/>
      <c r="AG101" s="49"/>
      <c r="AH101" s="49"/>
    </row>
    <row r="102" spans="2:34" x14ac:dyDescent="0.25">
      <c r="B102" s="49"/>
      <c r="C102" s="49"/>
      <c r="D102" s="92"/>
      <c r="E102" s="92"/>
      <c r="F102" s="92"/>
      <c r="G102" s="92"/>
      <c r="H102" s="92"/>
      <c r="I102" s="92"/>
      <c r="J102" s="92"/>
      <c r="K102" s="92"/>
      <c r="L102" s="92"/>
      <c r="M102" s="112"/>
      <c r="N102" s="112"/>
      <c r="O102" s="195"/>
      <c r="P102" s="195"/>
      <c r="Q102" s="195"/>
      <c r="R102" s="195"/>
      <c r="S102" s="195"/>
      <c r="T102" s="195"/>
      <c r="U102" s="195"/>
      <c r="V102" s="195"/>
      <c r="W102" s="195"/>
      <c r="X102" s="195"/>
      <c r="Y102" s="201"/>
      <c r="Z102" s="201"/>
      <c r="AA102" s="201"/>
      <c r="AB102" s="49"/>
      <c r="AC102" s="49"/>
      <c r="AD102" s="49"/>
      <c r="AE102" s="49"/>
      <c r="AF102" s="49"/>
      <c r="AG102" s="49"/>
      <c r="AH102" s="49"/>
    </row>
    <row r="103" spans="2:34" x14ac:dyDescent="0.25">
      <c r="B103" s="49"/>
      <c r="C103" s="49"/>
      <c r="D103" s="92"/>
      <c r="E103" s="92"/>
      <c r="F103" s="92"/>
      <c r="G103" s="92"/>
      <c r="H103" s="92"/>
      <c r="I103" s="92"/>
      <c r="J103" s="92"/>
      <c r="K103" s="92"/>
      <c r="L103" s="92"/>
      <c r="M103" s="112"/>
      <c r="N103" s="112"/>
      <c r="O103" s="195"/>
      <c r="P103" s="195"/>
      <c r="Q103" s="195"/>
      <c r="R103" s="195"/>
      <c r="S103" s="195"/>
      <c r="T103" s="195"/>
      <c r="U103" s="195"/>
      <c r="V103" s="195"/>
      <c r="W103" s="195"/>
      <c r="X103" s="195"/>
      <c r="Y103" s="201"/>
      <c r="Z103" s="201"/>
      <c r="AA103" s="201"/>
      <c r="AB103" s="49"/>
      <c r="AC103" s="49"/>
      <c r="AD103" s="49"/>
      <c r="AE103" s="49"/>
      <c r="AF103" s="49"/>
      <c r="AG103" s="49"/>
      <c r="AH103" s="49"/>
    </row>
    <row r="104" spans="2:34" x14ac:dyDescent="0.25">
      <c r="B104" s="49"/>
      <c r="C104" s="49"/>
      <c r="D104" s="92"/>
      <c r="E104" s="92"/>
      <c r="F104" s="92"/>
      <c r="G104" s="92"/>
      <c r="H104" s="92"/>
      <c r="I104" s="92"/>
      <c r="J104" s="92"/>
      <c r="K104" s="92"/>
      <c r="L104" s="92"/>
      <c r="M104" s="92"/>
      <c r="N104" s="92"/>
      <c r="O104" s="195"/>
      <c r="P104" s="195"/>
      <c r="Q104" s="195"/>
      <c r="R104" s="195"/>
      <c r="S104" s="195"/>
      <c r="T104" s="195"/>
      <c r="U104" s="195"/>
      <c r="V104" s="195"/>
      <c r="W104" s="195"/>
      <c r="X104" s="195"/>
      <c r="Y104" s="201"/>
      <c r="Z104" s="201"/>
      <c r="AA104" s="201"/>
      <c r="AB104" s="49"/>
      <c r="AC104" s="49"/>
      <c r="AD104" s="49"/>
      <c r="AE104" s="49"/>
      <c r="AF104" s="49"/>
      <c r="AG104" s="49"/>
      <c r="AH104" s="49"/>
    </row>
    <row r="105" spans="2:34" x14ac:dyDescent="0.25">
      <c r="B105" s="49"/>
      <c r="C105" s="49"/>
      <c r="D105" s="92"/>
      <c r="E105" s="92"/>
      <c r="F105" s="92"/>
      <c r="G105" s="92"/>
      <c r="H105" s="92"/>
      <c r="I105" s="92"/>
      <c r="J105" s="92"/>
      <c r="K105" s="92"/>
      <c r="L105" s="92"/>
      <c r="M105" s="92"/>
      <c r="N105" s="92"/>
      <c r="O105" s="195"/>
      <c r="P105" s="195"/>
      <c r="Q105" s="195"/>
      <c r="R105" s="195"/>
      <c r="S105" s="195"/>
      <c r="T105" s="195"/>
      <c r="U105" s="195"/>
      <c r="V105" s="195"/>
      <c r="W105" s="195"/>
      <c r="X105" s="195"/>
      <c r="Y105" s="201"/>
      <c r="Z105" s="201"/>
      <c r="AA105" s="201"/>
      <c r="AB105" s="49"/>
      <c r="AC105" s="49"/>
      <c r="AD105" s="49"/>
      <c r="AE105" s="49"/>
      <c r="AF105" s="49"/>
      <c r="AG105" s="49"/>
      <c r="AH105" s="49"/>
    </row>
    <row r="106" spans="2:34" x14ac:dyDescent="0.25">
      <c r="B106" s="49"/>
      <c r="C106" s="49"/>
      <c r="D106" s="92"/>
      <c r="E106" s="92"/>
      <c r="F106" s="92"/>
      <c r="G106" s="92"/>
      <c r="H106" s="92"/>
      <c r="I106" s="92"/>
      <c r="J106" s="92"/>
      <c r="K106" s="92"/>
      <c r="L106" s="92"/>
      <c r="M106" s="92"/>
      <c r="N106" s="92"/>
      <c r="O106" s="195"/>
      <c r="P106" s="195"/>
      <c r="Q106" s="195"/>
      <c r="R106" s="195"/>
      <c r="S106" s="195"/>
      <c r="T106" s="195"/>
      <c r="U106" s="195"/>
      <c r="V106" s="195"/>
      <c r="W106" s="195"/>
      <c r="X106" s="195"/>
      <c r="Y106" s="201"/>
      <c r="Z106" s="201"/>
      <c r="AA106" s="201"/>
      <c r="AB106" s="49"/>
      <c r="AC106" s="49"/>
      <c r="AD106" s="49"/>
      <c r="AE106" s="49"/>
      <c r="AF106" s="49"/>
      <c r="AG106" s="49"/>
      <c r="AH106" s="49"/>
    </row>
    <row r="107" spans="2:34" x14ac:dyDescent="0.25">
      <c r="B107" s="49"/>
      <c r="C107" s="49"/>
      <c r="D107" s="92"/>
      <c r="E107" s="92"/>
      <c r="F107" s="92"/>
      <c r="G107" s="92"/>
      <c r="H107" s="92"/>
      <c r="I107" s="92"/>
      <c r="J107" s="92"/>
      <c r="K107" s="92"/>
      <c r="L107" s="92"/>
      <c r="M107" s="92"/>
      <c r="N107" s="92"/>
      <c r="O107" s="195"/>
      <c r="P107" s="195"/>
      <c r="Q107" s="195"/>
      <c r="R107" s="195"/>
      <c r="S107" s="195"/>
      <c r="T107" s="195"/>
      <c r="U107" s="195"/>
      <c r="V107" s="195"/>
      <c r="W107" s="195"/>
      <c r="X107" s="195"/>
      <c r="Y107" s="201"/>
      <c r="Z107" s="201"/>
      <c r="AA107" s="201"/>
      <c r="AB107" s="49"/>
      <c r="AC107" s="49"/>
      <c r="AD107" s="49"/>
      <c r="AE107" s="49"/>
      <c r="AF107" s="49"/>
      <c r="AG107" s="49"/>
      <c r="AH107" s="49"/>
    </row>
    <row r="108" spans="2:34" x14ac:dyDescent="0.25">
      <c r="B108" s="49"/>
      <c r="C108" s="49"/>
      <c r="D108" s="92"/>
      <c r="E108" s="92"/>
      <c r="F108" s="92"/>
      <c r="G108" s="92"/>
      <c r="H108" s="92"/>
      <c r="I108" s="92"/>
      <c r="J108" s="92"/>
      <c r="K108" s="92"/>
      <c r="L108" s="92"/>
      <c r="M108" s="92"/>
      <c r="N108" s="92"/>
      <c r="O108" s="195"/>
      <c r="P108" s="195"/>
      <c r="Q108" s="195"/>
      <c r="R108" s="195"/>
      <c r="S108" s="195"/>
      <c r="T108" s="195"/>
      <c r="U108" s="195"/>
      <c r="V108" s="195"/>
      <c r="W108" s="195"/>
      <c r="X108" s="195"/>
      <c r="Y108" s="201"/>
      <c r="Z108" s="201"/>
      <c r="AA108" s="201"/>
      <c r="AB108" s="49"/>
      <c r="AC108" s="49"/>
      <c r="AD108" s="49"/>
      <c r="AE108" s="49"/>
      <c r="AF108" s="49"/>
      <c r="AG108" s="49"/>
      <c r="AH108" s="49"/>
    </row>
    <row r="109" spans="2:34" x14ac:dyDescent="0.25">
      <c r="B109" s="49"/>
      <c r="C109" s="49"/>
      <c r="D109" s="92"/>
      <c r="E109" s="92"/>
      <c r="F109" s="92"/>
      <c r="G109" s="92"/>
      <c r="H109" s="92"/>
      <c r="I109" s="92"/>
      <c r="J109" s="92"/>
      <c r="K109" s="92"/>
      <c r="L109" s="92"/>
      <c r="M109" s="92"/>
      <c r="N109" s="92"/>
      <c r="O109" s="195"/>
      <c r="P109" s="195"/>
      <c r="Q109" s="195"/>
      <c r="R109" s="195"/>
      <c r="S109" s="195"/>
      <c r="T109" s="195"/>
      <c r="U109" s="195"/>
      <c r="V109" s="195"/>
      <c r="W109" s="195"/>
      <c r="X109" s="195"/>
      <c r="Y109" s="201"/>
      <c r="Z109" s="201"/>
      <c r="AA109" s="201"/>
      <c r="AB109" s="49"/>
      <c r="AC109" s="49"/>
      <c r="AD109" s="49"/>
      <c r="AE109" s="49"/>
      <c r="AF109" s="49"/>
      <c r="AG109" s="49"/>
      <c r="AH109" s="49"/>
    </row>
    <row r="110" spans="2:34" x14ac:dyDescent="0.25">
      <c r="B110" s="49"/>
      <c r="C110" s="49"/>
      <c r="D110" s="92"/>
      <c r="E110" s="92"/>
      <c r="F110" s="92"/>
      <c r="G110" s="92"/>
      <c r="H110" s="92"/>
      <c r="I110" s="92"/>
      <c r="J110" s="92"/>
      <c r="K110" s="92"/>
      <c r="L110" s="92"/>
      <c r="M110" s="92"/>
      <c r="N110" s="92"/>
      <c r="O110" s="195"/>
      <c r="P110" s="195"/>
      <c r="Q110" s="195"/>
      <c r="R110" s="195"/>
      <c r="S110" s="195"/>
      <c r="T110" s="195"/>
      <c r="U110" s="195"/>
      <c r="V110" s="195"/>
      <c r="W110" s="195"/>
      <c r="X110" s="195"/>
      <c r="Y110" s="201"/>
      <c r="Z110" s="201"/>
      <c r="AA110" s="201"/>
      <c r="AB110" s="49"/>
      <c r="AC110" s="49"/>
      <c r="AD110" s="49"/>
      <c r="AE110" s="49"/>
      <c r="AF110" s="49"/>
      <c r="AG110" s="49"/>
      <c r="AH110" s="49"/>
    </row>
    <row r="111" spans="2:34" x14ac:dyDescent="0.25">
      <c r="B111" s="49"/>
      <c r="C111" s="49"/>
      <c r="D111" s="92"/>
      <c r="E111" s="92"/>
      <c r="F111" s="92"/>
      <c r="G111" s="92"/>
      <c r="H111" s="92"/>
      <c r="I111" s="92"/>
      <c r="J111" s="92"/>
      <c r="K111" s="92"/>
      <c r="L111" s="92"/>
      <c r="M111" s="92"/>
      <c r="N111" s="92"/>
      <c r="O111" s="195"/>
      <c r="P111" s="195"/>
      <c r="Q111" s="195"/>
      <c r="R111" s="195"/>
      <c r="S111" s="195"/>
      <c r="T111" s="195"/>
      <c r="U111" s="195"/>
      <c r="V111" s="195"/>
      <c r="W111" s="195"/>
      <c r="X111" s="195"/>
      <c r="Y111" s="201"/>
      <c r="Z111" s="201"/>
      <c r="AA111" s="201"/>
      <c r="AB111" s="49"/>
      <c r="AC111" s="49"/>
      <c r="AD111" s="49"/>
      <c r="AE111" s="49"/>
      <c r="AF111" s="49"/>
      <c r="AG111" s="49"/>
      <c r="AH111" s="49"/>
    </row>
    <row r="112" spans="2:34" x14ac:dyDescent="0.25">
      <c r="B112" s="49"/>
      <c r="C112" s="49"/>
      <c r="D112" s="92"/>
      <c r="E112" s="92"/>
      <c r="F112" s="92"/>
      <c r="G112" s="92"/>
      <c r="H112" s="92"/>
      <c r="I112" s="92"/>
      <c r="J112" s="92"/>
      <c r="K112" s="92"/>
      <c r="L112" s="92"/>
      <c r="M112" s="92"/>
      <c r="N112" s="92"/>
      <c r="O112" s="195"/>
      <c r="P112" s="195"/>
      <c r="Q112" s="195"/>
      <c r="R112" s="195"/>
      <c r="S112" s="195"/>
      <c r="T112" s="195"/>
      <c r="U112" s="195"/>
      <c r="V112" s="195"/>
      <c r="W112" s="195"/>
      <c r="X112" s="195"/>
      <c r="Y112" s="201"/>
      <c r="Z112" s="201"/>
      <c r="AA112" s="201"/>
      <c r="AB112" s="49"/>
      <c r="AC112" s="49"/>
      <c r="AD112" s="49"/>
      <c r="AE112" s="49"/>
      <c r="AF112" s="49"/>
      <c r="AG112" s="49"/>
      <c r="AH112" s="49"/>
    </row>
    <row r="113" spans="2:34" x14ac:dyDescent="0.25">
      <c r="B113" s="49"/>
      <c r="C113" s="49"/>
      <c r="D113" s="92"/>
      <c r="E113" s="92"/>
      <c r="F113" s="92"/>
      <c r="G113" s="92"/>
      <c r="H113" s="92"/>
      <c r="I113" s="92"/>
      <c r="J113" s="92"/>
      <c r="K113" s="92"/>
      <c r="L113" s="92"/>
      <c r="M113" s="92"/>
      <c r="N113" s="92"/>
      <c r="O113" s="195"/>
      <c r="P113" s="195"/>
      <c r="Q113" s="195"/>
      <c r="R113" s="195"/>
      <c r="S113" s="195"/>
      <c r="T113" s="195"/>
      <c r="U113" s="195"/>
      <c r="V113" s="195"/>
      <c r="W113" s="195"/>
      <c r="X113" s="195"/>
      <c r="Y113" s="201"/>
      <c r="Z113" s="201"/>
      <c r="AA113" s="201"/>
      <c r="AB113" s="49"/>
      <c r="AC113" s="49"/>
      <c r="AD113" s="49"/>
      <c r="AE113" s="49"/>
      <c r="AF113" s="49"/>
      <c r="AG113" s="49"/>
      <c r="AH113" s="49"/>
    </row>
    <row r="114" spans="2:34" x14ac:dyDescent="0.25">
      <c r="B114" s="49"/>
      <c r="C114" s="49"/>
      <c r="D114" s="92"/>
      <c r="E114" s="92"/>
      <c r="F114" s="92"/>
      <c r="G114" s="92"/>
      <c r="H114" s="92"/>
      <c r="I114" s="92"/>
      <c r="J114" s="92"/>
      <c r="K114" s="92"/>
      <c r="L114" s="92"/>
      <c r="M114" s="92"/>
      <c r="N114" s="92"/>
      <c r="O114" s="195"/>
      <c r="P114" s="195"/>
      <c r="Q114" s="195"/>
      <c r="R114" s="195"/>
      <c r="S114" s="195"/>
      <c r="T114" s="195"/>
      <c r="U114" s="195"/>
      <c r="V114" s="195"/>
      <c r="W114" s="195"/>
      <c r="X114" s="195"/>
      <c r="Y114" s="201"/>
      <c r="Z114" s="201"/>
      <c r="AA114" s="201"/>
      <c r="AB114" s="49"/>
      <c r="AC114" s="49"/>
      <c r="AD114" s="49"/>
      <c r="AE114" s="49"/>
      <c r="AF114" s="49"/>
      <c r="AG114" s="49"/>
      <c r="AH114" s="49"/>
    </row>
    <row r="115" spans="2:34" x14ac:dyDescent="0.25">
      <c r="B115" s="49"/>
      <c r="C115" s="49"/>
      <c r="D115" s="92"/>
      <c r="E115" s="92"/>
      <c r="F115" s="92"/>
      <c r="G115" s="92"/>
      <c r="H115" s="92"/>
      <c r="I115" s="92"/>
      <c r="J115" s="92"/>
      <c r="K115" s="92"/>
      <c r="L115" s="92"/>
      <c r="M115" s="92"/>
      <c r="N115" s="92"/>
      <c r="O115" s="195"/>
      <c r="P115" s="195"/>
      <c r="Q115" s="195"/>
      <c r="R115" s="195"/>
      <c r="S115" s="195"/>
      <c r="T115" s="195"/>
      <c r="U115" s="195"/>
      <c r="V115" s="195"/>
      <c r="W115" s="195"/>
      <c r="X115" s="195"/>
      <c r="Y115" s="201"/>
      <c r="Z115" s="201"/>
      <c r="AA115" s="201"/>
      <c r="AB115" s="49"/>
      <c r="AC115" s="49"/>
      <c r="AD115" s="49"/>
      <c r="AE115" s="49"/>
      <c r="AF115" s="49"/>
      <c r="AG115" s="49"/>
      <c r="AH115" s="49"/>
    </row>
    <row r="116" spans="2:34" x14ac:dyDescent="0.25">
      <c r="B116" s="49"/>
      <c r="C116" s="49"/>
      <c r="D116" s="92"/>
      <c r="E116" s="92"/>
      <c r="F116" s="92"/>
      <c r="G116" s="92"/>
      <c r="H116" s="92"/>
      <c r="I116" s="92"/>
      <c r="J116" s="92"/>
      <c r="K116" s="92"/>
      <c r="L116" s="92"/>
      <c r="M116" s="92"/>
      <c r="N116" s="92"/>
      <c r="O116" s="195"/>
      <c r="P116" s="195"/>
      <c r="Q116" s="195"/>
      <c r="R116" s="195"/>
      <c r="S116" s="195"/>
      <c r="T116" s="195"/>
      <c r="U116" s="195"/>
      <c r="V116" s="195"/>
      <c r="W116" s="195"/>
      <c r="X116" s="195"/>
      <c r="Y116" s="201"/>
      <c r="Z116" s="201"/>
      <c r="AA116" s="201"/>
      <c r="AB116" s="49"/>
      <c r="AC116" s="49"/>
      <c r="AD116" s="49"/>
      <c r="AE116" s="49"/>
      <c r="AF116" s="49"/>
      <c r="AG116" s="49"/>
      <c r="AH116" s="49"/>
    </row>
    <row r="117" spans="2:34" x14ac:dyDescent="0.25">
      <c r="B117" s="49"/>
      <c r="C117" s="49"/>
      <c r="D117" s="92"/>
      <c r="E117" s="92"/>
      <c r="F117" s="92"/>
      <c r="G117" s="92"/>
      <c r="H117" s="92"/>
      <c r="I117" s="92"/>
      <c r="J117" s="92"/>
      <c r="K117" s="92"/>
      <c r="L117" s="92"/>
      <c r="M117" s="92"/>
      <c r="N117" s="92"/>
      <c r="O117" s="195"/>
      <c r="P117" s="195"/>
      <c r="Q117" s="195"/>
      <c r="R117" s="195"/>
      <c r="S117" s="195"/>
      <c r="T117" s="195"/>
      <c r="U117" s="195"/>
      <c r="V117" s="195"/>
      <c r="W117" s="195"/>
      <c r="X117" s="195"/>
      <c r="Y117" s="201"/>
      <c r="Z117" s="201"/>
      <c r="AA117" s="201"/>
      <c r="AB117" s="49"/>
      <c r="AC117" s="49"/>
      <c r="AD117" s="49"/>
      <c r="AE117" s="49"/>
      <c r="AF117" s="49"/>
      <c r="AG117" s="49"/>
      <c r="AH117" s="49"/>
    </row>
    <row r="118" spans="2:34" x14ac:dyDescent="0.25">
      <c r="B118" s="49"/>
      <c r="C118" s="49"/>
      <c r="D118" s="92"/>
      <c r="E118" s="92"/>
      <c r="F118" s="92"/>
      <c r="G118" s="92"/>
      <c r="H118" s="92"/>
      <c r="I118" s="92"/>
      <c r="J118" s="92"/>
      <c r="K118" s="92"/>
      <c r="L118" s="92"/>
      <c r="M118" s="92"/>
      <c r="N118" s="92"/>
      <c r="O118" s="195"/>
      <c r="P118" s="195"/>
      <c r="Q118" s="195"/>
      <c r="R118" s="195"/>
      <c r="S118" s="195"/>
      <c r="T118" s="195"/>
      <c r="U118" s="195"/>
      <c r="V118" s="195"/>
      <c r="W118" s="195"/>
      <c r="X118" s="195"/>
      <c r="Y118" s="201"/>
      <c r="Z118" s="201"/>
      <c r="AA118" s="201"/>
      <c r="AB118" s="49"/>
      <c r="AC118" s="49"/>
      <c r="AD118" s="49"/>
      <c r="AE118" s="49"/>
      <c r="AF118" s="49"/>
      <c r="AG118" s="49"/>
      <c r="AH118" s="49"/>
    </row>
    <row r="119" spans="2:34" x14ac:dyDescent="0.25">
      <c r="B119" s="49"/>
      <c r="C119" s="49"/>
      <c r="D119" s="92"/>
      <c r="E119" s="92"/>
      <c r="F119" s="92"/>
      <c r="G119" s="92"/>
      <c r="H119" s="92"/>
      <c r="I119" s="92"/>
      <c r="J119" s="92"/>
      <c r="K119" s="92"/>
      <c r="L119" s="92"/>
      <c r="M119" s="92"/>
      <c r="N119" s="92"/>
      <c r="O119" s="195"/>
      <c r="P119" s="195"/>
      <c r="Q119" s="195"/>
      <c r="R119" s="195"/>
      <c r="S119" s="195"/>
      <c r="T119" s="195"/>
      <c r="U119" s="195"/>
      <c r="V119" s="195"/>
      <c r="W119" s="195"/>
      <c r="X119" s="195"/>
      <c r="Y119" s="201"/>
      <c r="Z119" s="201"/>
      <c r="AA119" s="201"/>
      <c r="AB119" s="49"/>
      <c r="AC119" s="49"/>
      <c r="AD119" s="49"/>
      <c r="AE119" s="49"/>
      <c r="AF119" s="49"/>
      <c r="AG119" s="49"/>
      <c r="AH119" s="49"/>
    </row>
    <row r="120" spans="2:34" x14ac:dyDescent="0.25">
      <c r="B120" s="49"/>
      <c r="C120" s="49"/>
      <c r="D120" s="92"/>
      <c r="E120" s="92"/>
      <c r="F120" s="92"/>
      <c r="G120" s="92"/>
      <c r="H120" s="92"/>
      <c r="I120" s="92"/>
      <c r="J120" s="92"/>
      <c r="K120" s="92"/>
      <c r="L120" s="92"/>
      <c r="M120" s="92"/>
      <c r="N120" s="92"/>
      <c r="O120" s="195"/>
      <c r="P120" s="195"/>
      <c r="Q120" s="195"/>
      <c r="R120" s="195"/>
      <c r="S120" s="195"/>
      <c r="T120" s="195"/>
      <c r="U120" s="195"/>
      <c r="V120" s="195"/>
      <c r="W120" s="195"/>
      <c r="X120" s="195"/>
      <c r="Y120" s="201"/>
      <c r="Z120" s="201"/>
      <c r="AA120" s="201"/>
      <c r="AB120" s="49"/>
      <c r="AC120" s="49"/>
      <c r="AD120" s="49"/>
      <c r="AE120" s="49"/>
      <c r="AF120" s="49"/>
      <c r="AG120" s="49"/>
      <c r="AH120" s="49"/>
    </row>
    <row r="121" spans="2:34" x14ac:dyDescent="0.25">
      <c r="B121" s="49"/>
      <c r="C121" s="49"/>
      <c r="D121" s="92"/>
      <c r="E121" s="92"/>
      <c r="F121" s="92"/>
      <c r="G121" s="92"/>
      <c r="H121" s="92"/>
      <c r="I121" s="92"/>
      <c r="J121" s="92"/>
      <c r="K121" s="92"/>
      <c r="L121" s="92"/>
      <c r="M121" s="92"/>
      <c r="N121" s="92"/>
      <c r="O121" s="195"/>
      <c r="P121" s="195"/>
      <c r="Q121" s="195"/>
      <c r="R121" s="195"/>
      <c r="S121" s="195"/>
      <c r="T121" s="195"/>
      <c r="U121" s="195"/>
      <c r="V121" s="195"/>
      <c r="W121" s="195"/>
      <c r="X121" s="195"/>
      <c r="Y121" s="201"/>
      <c r="Z121" s="201"/>
      <c r="AA121" s="201"/>
      <c r="AB121" s="49"/>
      <c r="AC121" s="49"/>
      <c r="AD121" s="49"/>
      <c r="AE121" s="49"/>
      <c r="AF121" s="49"/>
      <c r="AG121" s="49"/>
      <c r="AH121" s="49"/>
    </row>
    <row r="122" spans="2:34" x14ac:dyDescent="0.25">
      <c r="B122" s="49"/>
      <c r="C122" s="49"/>
      <c r="D122" s="92"/>
      <c r="E122" s="92"/>
      <c r="F122" s="92"/>
      <c r="G122" s="92"/>
      <c r="H122" s="92"/>
      <c r="I122" s="92"/>
      <c r="J122" s="92"/>
      <c r="K122" s="92"/>
      <c r="L122" s="92"/>
      <c r="M122" s="92"/>
      <c r="N122" s="92"/>
      <c r="O122" s="195"/>
      <c r="P122" s="195"/>
      <c r="Q122" s="195"/>
      <c r="R122" s="195"/>
      <c r="S122" s="195"/>
      <c r="T122" s="195"/>
      <c r="U122" s="195"/>
      <c r="V122" s="195"/>
      <c r="W122" s="195"/>
      <c r="X122" s="195"/>
      <c r="Y122" s="201"/>
      <c r="Z122" s="201"/>
      <c r="AA122" s="201"/>
      <c r="AB122" s="49"/>
      <c r="AC122" s="49"/>
      <c r="AD122" s="49"/>
      <c r="AE122" s="49"/>
      <c r="AF122" s="49"/>
      <c r="AG122" s="49"/>
      <c r="AH122" s="49"/>
    </row>
    <row r="123" spans="2:34" x14ac:dyDescent="0.25">
      <c r="B123" s="49"/>
      <c r="C123" s="49"/>
      <c r="D123" s="92"/>
      <c r="E123" s="92"/>
      <c r="F123" s="92"/>
      <c r="G123" s="92"/>
      <c r="H123" s="92"/>
      <c r="I123" s="92"/>
      <c r="J123" s="92"/>
      <c r="K123" s="92"/>
      <c r="L123" s="92"/>
      <c r="M123" s="92"/>
      <c r="N123" s="92"/>
      <c r="O123" s="195"/>
      <c r="P123" s="195"/>
      <c r="Q123" s="195"/>
      <c r="R123" s="195"/>
      <c r="S123" s="195"/>
      <c r="T123" s="195"/>
      <c r="U123" s="195"/>
      <c r="V123" s="195"/>
      <c r="W123" s="195"/>
      <c r="X123" s="195"/>
      <c r="Y123" s="201"/>
      <c r="Z123" s="201"/>
      <c r="AA123" s="201"/>
      <c r="AB123" s="49"/>
      <c r="AC123" s="49"/>
      <c r="AD123" s="49"/>
      <c r="AE123" s="49"/>
      <c r="AF123" s="49"/>
      <c r="AG123" s="49"/>
      <c r="AH123" s="49"/>
    </row>
    <row r="124" spans="2:34" x14ac:dyDescent="0.25">
      <c r="B124" s="49"/>
      <c r="C124" s="49"/>
      <c r="D124" s="49"/>
      <c r="E124" s="49"/>
      <c r="F124" s="49"/>
      <c r="G124" s="49"/>
      <c r="H124" s="49"/>
      <c r="I124" s="49"/>
      <c r="J124" s="49"/>
      <c r="K124" s="49"/>
      <c r="L124" s="49"/>
      <c r="M124" s="49"/>
      <c r="N124" s="84"/>
      <c r="O124" s="201"/>
      <c r="P124" s="201"/>
      <c r="Q124" s="201"/>
      <c r="R124" s="201"/>
      <c r="S124" s="201"/>
      <c r="T124" s="201"/>
      <c r="U124" s="201"/>
      <c r="V124" s="201"/>
      <c r="W124" s="201"/>
      <c r="X124" s="201"/>
      <c r="Y124" s="201"/>
      <c r="Z124" s="201"/>
      <c r="AA124" s="201"/>
      <c r="AB124" s="49"/>
      <c r="AC124" s="49"/>
      <c r="AD124" s="49"/>
      <c r="AE124" s="49"/>
      <c r="AF124" s="49"/>
      <c r="AG124" s="49"/>
      <c r="AH124" s="49"/>
    </row>
    <row r="125" spans="2:34" x14ac:dyDescent="0.25">
      <c r="B125" s="49"/>
      <c r="C125" s="49"/>
      <c r="D125" s="49"/>
      <c r="E125" s="49"/>
      <c r="F125" s="49"/>
      <c r="G125" s="49"/>
      <c r="H125" s="49"/>
      <c r="I125" s="49"/>
      <c r="J125" s="49"/>
      <c r="K125" s="49"/>
      <c r="L125" s="49"/>
      <c r="M125" s="49"/>
      <c r="N125" s="84"/>
      <c r="O125" s="201"/>
      <c r="P125" s="201"/>
      <c r="Q125" s="201"/>
      <c r="R125" s="201"/>
      <c r="S125" s="201"/>
      <c r="T125" s="201"/>
      <c r="U125" s="201"/>
      <c r="V125" s="201"/>
      <c r="W125" s="201"/>
      <c r="X125" s="201"/>
      <c r="Y125" s="201"/>
      <c r="Z125" s="201"/>
      <c r="AA125" s="201"/>
      <c r="AB125" s="49"/>
      <c r="AC125" s="49"/>
      <c r="AD125" s="49"/>
      <c r="AE125" s="49"/>
      <c r="AF125" s="49"/>
      <c r="AG125" s="49"/>
      <c r="AH125" s="49"/>
    </row>
    <row r="126" spans="2:34" x14ac:dyDescent="0.25">
      <c r="B126" s="49"/>
      <c r="C126" s="49"/>
      <c r="D126" s="49"/>
      <c r="E126" s="49"/>
      <c r="F126" s="49"/>
      <c r="G126" s="49"/>
      <c r="H126" s="49"/>
      <c r="I126" s="49"/>
      <c r="J126" s="49"/>
      <c r="K126" s="49"/>
      <c r="L126" s="49"/>
      <c r="M126" s="49"/>
      <c r="N126" s="84"/>
      <c r="O126" s="201"/>
      <c r="P126" s="201"/>
      <c r="Q126" s="201"/>
      <c r="R126" s="201"/>
      <c r="S126" s="201"/>
      <c r="T126" s="201"/>
      <c r="U126" s="201"/>
      <c r="V126" s="201"/>
      <c r="W126" s="201"/>
      <c r="X126" s="201"/>
      <c r="Y126" s="201"/>
      <c r="Z126" s="201"/>
      <c r="AA126" s="201"/>
      <c r="AB126" s="49"/>
      <c r="AC126" s="49"/>
      <c r="AD126" s="49"/>
      <c r="AE126" s="49"/>
      <c r="AF126" s="49"/>
      <c r="AG126" s="49"/>
      <c r="AH126" s="49"/>
    </row>
    <row r="127" spans="2:34" x14ac:dyDescent="0.25">
      <c r="B127" s="49"/>
      <c r="C127" s="49"/>
      <c r="D127" s="49"/>
      <c r="E127" s="49"/>
      <c r="F127" s="49"/>
      <c r="G127" s="49"/>
      <c r="H127" s="49"/>
      <c r="I127" s="49"/>
      <c r="J127" s="49"/>
      <c r="K127" s="49"/>
      <c r="L127" s="49"/>
      <c r="M127" s="49"/>
      <c r="N127" s="84"/>
      <c r="O127" s="84"/>
      <c r="P127" s="84"/>
      <c r="Q127" s="84"/>
      <c r="R127" s="201"/>
      <c r="S127" s="201"/>
      <c r="T127" s="201"/>
      <c r="U127" s="201"/>
      <c r="V127" s="201"/>
      <c r="W127" s="201"/>
      <c r="X127" s="201"/>
      <c r="Y127" s="201"/>
      <c r="Z127" s="201"/>
      <c r="AA127" s="49"/>
      <c r="AB127" s="49"/>
      <c r="AC127" s="49"/>
      <c r="AD127" s="49"/>
      <c r="AE127" s="49"/>
      <c r="AF127" s="49"/>
      <c r="AG127" s="49"/>
      <c r="AH127" s="49"/>
    </row>
    <row r="128" spans="2:34" x14ac:dyDescent="0.25">
      <c r="B128" s="49"/>
      <c r="C128" s="49"/>
      <c r="D128" s="49"/>
      <c r="E128" s="49"/>
      <c r="F128" s="49"/>
      <c r="G128" s="49"/>
      <c r="H128" s="49"/>
      <c r="I128" s="49"/>
      <c r="J128" s="49"/>
      <c r="K128" s="49"/>
      <c r="L128" s="49"/>
      <c r="M128" s="49"/>
      <c r="N128" s="84"/>
      <c r="O128" s="84"/>
      <c r="P128" s="84"/>
      <c r="Q128" s="84"/>
      <c r="R128" s="201"/>
      <c r="S128" s="201"/>
      <c r="T128" s="201"/>
      <c r="U128" s="201"/>
      <c r="V128" s="201"/>
      <c r="W128" s="201"/>
      <c r="X128" s="201"/>
      <c r="Y128" s="201"/>
      <c r="Z128" s="201"/>
      <c r="AA128" s="49"/>
      <c r="AB128" s="49"/>
      <c r="AC128" s="49"/>
      <c r="AD128" s="49"/>
      <c r="AE128" s="49"/>
      <c r="AF128" s="49"/>
      <c r="AG128" s="49"/>
      <c r="AH128" s="49"/>
    </row>
    <row r="129" spans="2:34" x14ac:dyDescent="0.25">
      <c r="B129" s="49"/>
      <c r="C129" s="49"/>
      <c r="D129" s="49"/>
      <c r="E129" s="49"/>
      <c r="F129" s="49"/>
      <c r="G129" s="49"/>
      <c r="H129" s="49"/>
      <c r="I129" s="49"/>
      <c r="J129" s="49"/>
      <c r="K129" s="49"/>
      <c r="L129" s="49"/>
      <c r="M129" s="49"/>
      <c r="N129" s="84"/>
      <c r="O129" s="84"/>
      <c r="P129" s="84"/>
      <c r="Q129" s="84"/>
      <c r="R129" s="201"/>
      <c r="S129" s="201"/>
      <c r="T129" s="201"/>
      <c r="U129" s="201"/>
      <c r="V129" s="201"/>
      <c r="W129" s="201"/>
      <c r="X129" s="201"/>
      <c r="Y129" s="201"/>
      <c r="Z129" s="201"/>
      <c r="AA129" s="49"/>
      <c r="AB129" s="49"/>
      <c r="AC129" s="49"/>
      <c r="AD129" s="49"/>
      <c r="AE129" s="49"/>
      <c r="AF129" s="49"/>
      <c r="AG129" s="49"/>
      <c r="AH129" s="49"/>
    </row>
    <row r="130" spans="2:34" x14ac:dyDescent="0.25">
      <c r="B130" s="49"/>
      <c r="C130" s="49"/>
      <c r="D130" s="49"/>
      <c r="E130" s="49"/>
      <c r="F130" s="49"/>
      <c r="G130" s="49"/>
      <c r="H130" s="49"/>
      <c r="I130" s="49"/>
      <c r="J130" s="49"/>
      <c r="K130" s="49"/>
      <c r="L130" s="49"/>
      <c r="M130" s="49"/>
      <c r="N130" s="84"/>
      <c r="O130" s="84"/>
      <c r="P130" s="84"/>
      <c r="Q130" s="84"/>
      <c r="R130" s="201"/>
      <c r="S130" s="201"/>
      <c r="T130" s="201"/>
      <c r="U130" s="201"/>
      <c r="V130" s="201"/>
      <c r="W130" s="201"/>
      <c r="X130" s="201"/>
      <c r="Y130" s="201"/>
      <c r="Z130" s="201"/>
      <c r="AA130" s="49"/>
      <c r="AB130" s="49"/>
      <c r="AC130" s="49"/>
      <c r="AD130" s="49"/>
      <c r="AE130" s="49"/>
      <c r="AF130" s="49"/>
      <c r="AG130" s="49"/>
      <c r="AH130" s="49"/>
    </row>
    <row r="131" spans="2:34" x14ac:dyDescent="0.25">
      <c r="B131" s="49"/>
      <c r="C131" s="49"/>
      <c r="D131" s="49"/>
      <c r="E131" s="49"/>
      <c r="F131" s="49"/>
      <c r="G131" s="49"/>
      <c r="H131" s="49"/>
      <c r="I131" s="49"/>
      <c r="J131" s="49"/>
      <c r="K131" s="49"/>
      <c r="L131" s="49"/>
      <c r="M131" s="49"/>
      <c r="N131" s="84"/>
      <c r="O131" s="84"/>
      <c r="P131" s="84"/>
      <c r="Q131" s="84"/>
      <c r="R131" s="201"/>
      <c r="S131" s="201"/>
      <c r="T131" s="201"/>
      <c r="U131" s="201"/>
      <c r="V131" s="201"/>
      <c r="W131" s="201"/>
      <c r="X131" s="201"/>
      <c r="Y131" s="201"/>
      <c r="Z131" s="201"/>
      <c r="AA131" s="49"/>
      <c r="AB131" s="49"/>
      <c r="AC131" s="49"/>
      <c r="AD131" s="49"/>
      <c r="AE131" s="49"/>
      <c r="AF131" s="49"/>
      <c r="AG131" s="49"/>
      <c r="AH131" s="49"/>
    </row>
    <row r="132" spans="2:34" x14ac:dyDescent="0.25">
      <c r="B132" s="49"/>
      <c r="C132" s="49"/>
      <c r="D132" s="49"/>
      <c r="E132" s="49"/>
      <c r="F132" s="49"/>
      <c r="G132" s="49"/>
      <c r="H132" s="49"/>
      <c r="I132" s="49"/>
      <c r="J132" s="49"/>
      <c r="K132" s="49"/>
      <c r="L132" s="49"/>
      <c r="M132" s="49"/>
      <c r="N132" s="84"/>
      <c r="O132" s="84"/>
      <c r="P132" s="84"/>
      <c r="Q132" s="84"/>
      <c r="R132" s="201"/>
      <c r="S132" s="201"/>
      <c r="T132" s="201"/>
      <c r="U132" s="201"/>
      <c r="V132" s="201"/>
      <c r="W132" s="201"/>
      <c r="X132" s="201"/>
      <c r="Y132" s="201"/>
      <c r="Z132" s="201"/>
      <c r="AA132" s="49"/>
      <c r="AB132" s="49"/>
      <c r="AC132" s="49"/>
      <c r="AD132" s="49"/>
      <c r="AE132" s="49"/>
      <c r="AF132" s="49"/>
      <c r="AG132" s="49"/>
      <c r="AH132" s="49"/>
    </row>
    <row r="133" spans="2:34" x14ac:dyDescent="0.25">
      <c r="B133" s="49"/>
      <c r="C133" s="49"/>
      <c r="D133" s="49"/>
      <c r="E133" s="49"/>
      <c r="F133" s="49"/>
      <c r="G133" s="49"/>
      <c r="H133" s="49"/>
      <c r="I133" s="49"/>
      <c r="J133" s="49"/>
      <c r="K133" s="49"/>
      <c r="L133" s="49"/>
      <c r="M133" s="49"/>
      <c r="N133" s="84"/>
      <c r="O133" s="84"/>
      <c r="P133" s="84"/>
      <c r="Q133" s="84"/>
      <c r="R133" s="201"/>
      <c r="S133" s="201"/>
      <c r="T133" s="201"/>
      <c r="U133" s="201"/>
      <c r="V133" s="201"/>
      <c r="W133" s="201"/>
      <c r="X133" s="201"/>
      <c r="Y133" s="201"/>
      <c r="Z133" s="201"/>
      <c r="AA133" s="49"/>
      <c r="AB133" s="49"/>
      <c r="AC133" s="49"/>
      <c r="AD133" s="49"/>
      <c r="AE133" s="49"/>
      <c r="AF133" s="49"/>
      <c r="AG133" s="49"/>
      <c r="AH133" s="49"/>
    </row>
    <row r="134" spans="2:34" x14ac:dyDescent="0.25">
      <c r="B134" s="49"/>
      <c r="C134" s="49"/>
      <c r="D134" s="49"/>
      <c r="E134" s="49"/>
      <c r="F134" s="49"/>
      <c r="G134" s="49"/>
      <c r="H134" s="49"/>
      <c r="I134" s="49"/>
      <c r="J134" s="49"/>
      <c r="K134" s="49"/>
      <c r="L134" s="49"/>
      <c r="M134" s="49"/>
      <c r="N134" s="84"/>
      <c r="O134" s="84"/>
      <c r="P134" s="84"/>
      <c r="Q134" s="84"/>
      <c r="R134" s="201"/>
      <c r="S134" s="201"/>
      <c r="T134" s="201"/>
      <c r="U134" s="201"/>
      <c r="V134" s="201"/>
      <c r="W134" s="201"/>
      <c r="X134" s="201"/>
      <c r="Y134" s="201"/>
      <c r="Z134" s="201"/>
      <c r="AA134" s="49"/>
      <c r="AB134" s="49"/>
      <c r="AC134" s="49"/>
      <c r="AD134" s="49"/>
      <c r="AE134" s="49"/>
      <c r="AF134" s="49"/>
      <c r="AG134" s="49"/>
      <c r="AH134" s="49"/>
    </row>
    <row r="135" spans="2:34" x14ac:dyDescent="0.25">
      <c r="B135" s="49"/>
      <c r="C135" s="49"/>
      <c r="D135" s="49"/>
      <c r="E135" s="49"/>
      <c r="F135" s="49"/>
      <c r="G135" s="49"/>
      <c r="H135" s="49"/>
      <c r="I135" s="49"/>
      <c r="J135" s="49"/>
      <c r="K135" s="49"/>
      <c r="L135" s="49"/>
      <c r="M135" s="49"/>
      <c r="N135" s="84"/>
      <c r="O135" s="84"/>
      <c r="P135" s="84"/>
      <c r="Q135" s="84"/>
      <c r="R135" s="201"/>
      <c r="S135" s="201"/>
      <c r="T135" s="201"/>
      <c r="U135" s="201"/>
      <c r="V135" s="201"/>
      <c r="W135" s="201"/>
      <c r="X135" s="201"/>
      <c r="Y135" s="201"/>
      <c r="Z135" s="201"/>
      <c r="AA135" s="49"/>
      <c r="AB135" s="49"/>
      <c r="AC135" s="49"/>
      <c r="AD135" s="49"/>
      <c r="AE135" s="49"/>
      <c r="AF135" s="49"/>
      <c r="AG135" s="49"/>
      <c r="AH135" s="49"/>
    </row>
    <row r="136" spans="2:34" x14ac:dyDescent="0.25">
      <c r="B136" s="49"/>
      <c r="C136" s="49"/>
      <c r="D136" s="49"/>
      <c r="E136" s="49"/>
      <c r="F136" s="49"/>
      <c r="G136" s="49"/>
      <c r="H136" s="49"/>
      <c r="I136" s="49"/>
      <c r="J136" s="49"/>
      <c r="K136" s="49"/>
      <c r="L136" s="49"/>
      <c r="M136" s="49"/>
      <c r="N136" s="84"/>
      <c r="O136" s="84"/>
      <c r="P136" s="84"/>
      <c r="Q136" s="84"/>
      <c r="R136" s="201"/>
      <c r="S136" s="201"/>
      <c r="T136" s="201"/>
      <c r="U136" s="201"/>
      <c r="V136" s="201"/>
      <c r="W136" s="201"/>
      <c r="X136" s="201"/>
      <c r="Y136" s="201"/>
      <c r="Z136" s="201"/>
      <c r="AA136" s="49"/>
      <c r="AB136" s="49"/>
      <c r="AC136" s="49"/>
      <c r="AD136" s="49"/>
      <c r="AE136" s="49"/>
      <c r="AF136" s="49"/>
      <c r="AG136" s="49"/>
      <c r="AH136" s="49"/>
    </row>
    <row r="137" spans="2:34" x14ac:dyDescent="0.25">
      <c r="B137" s="49"/>
      <c r="C137" s="49"/>
      <c r="D137" s="49"/>
      <c r="E137" s="49"/>
      <c r="F137" s="49"/>
      <c r="G137" s="49"/>
      <c r="H137" s="49"/>
      <c r="I137" s="49"/>
      <c r="J137" s="49"/>
      <c r="K137" s="49"/>
      <c r="L137" s="49"/>
      <c r="M137" s="49"/>
      <c r="N137" s="84"/>
      <c r="O137" s="84"/>
      <c r="P137" s="84"/>
      <c r="Q137" s="84"/>
      <c r="R137" s="201"/>
      <c r="S137" s="201"/>
      <c r="T137" s="201"/>
      <c r="U137" s="201"/>
      <c r="V137" s="201"/>
      <c r="W137" s="201"/>
      <c r="X137" s="201"/>
      <c r="Y137" s="201"/>
      <c r="Z137" s="201"/>
      <c r="AA137" s="49"/>
      <c r="AB137" s="49"/>
      <c r="AC137" s="49"/>
      <c r="AD137" s="49"/>
      <c r="AE137" s="49"/>
      <c r="AF137" s="49"/>
      <c r="AG137" s="49"/>
      <c r="AH137" s="49"/>
    </row>
    <row r="138" spans="2:34" x14ac:dyDescent="0.25">
      <c r="B138" s="49"/>
      <c r="C138" s="49"/>
      <c r="D138" s="49"/>
      <c r="E138" s="49"/>
      <c r="F138" s="49"/>
      <c r="G138" s="49"/>
      <c r="H138" s="49"/>
      <c r="I138" s="49"/>
      <c r="J138" s="49"/>
      <c r="K138" s="49"/>
      <c r="L138" s="49"/>
      <c r="M138" s="49"/>
      <c r="N138" s="84"/>
      <c r="O138" s="84"/>
      <c r="P138" s="84"/>
      <c r="Q138" s="84"/>
      <c r="R138" s="201"/>
      <c r="S138" s="201"/>
      <c r="T138" s="201"/>
      <c r="U138" s="201"/>
      <c r="V138" s="201"/>
      <c r="W138" s="201"/>
      <c r="X138" s="201"/>
      <c r="Y138" s="201"/>
      <c r="Z138" s="201"/>
      <c r="AA138" s="49"/>
      <c r="AB138" s="49"/>
      <c r="AC138" s="49"/>
      <c r="AD138" s="49"/>
      <c r="AE138" s="49"/>
      <c r="AF138" s="49"/>
      <c r="AG138" s="49"/>
      <c r="AH138" s="49"/>
    </row>
    <row r="139" spans="2:34" x14ac:dyDescent="0.25">
      <c r="B139" s="49"/>
      <c r="C139" s="49"/>
      <c r="D139" s="49"/>
      <c r="E139" s="49"/>
      <c r="F139" s="49"/>
      <c r="G139" s="49"/>
      <c r="H139" s="49"/>
      <c r="I139" s="49"/>
      <c r="J139" s="49"/>
      <c r="K139" s="49"/>
      <c r="L139" s="49"/>
      <c r="M139" s="49"/>
      <c r="N139" s="84"/>
      <c r="O139" s="84"/>
      <c r="P139" s="84"/>
      <c r="Q139" s="84"/>
      <c r="R139" s="201"/>
      <c r="S139" s="201"/>
      <c r="T139" s="201"/>
      <c r="U139" s="201"/>
      <c r="V139" s="201"/>
      <c r="W139" s="201"/>
      <c r="X139" s="201"/>
      <c r="Y139" s="201"/>
      <c r="Z139" s="201"/>
      <c r="AA139" s="49"/>
      <c r="AB139" s="49"/>
      <c r="AC139" s="49"/>
      <c r="AD139" s="49"/>
      <c r="AE139" s="49"/>
      <c r="AF139" s="49"/>
      <c r="AG139" s="49"/>
      <c r="AH139" s="49"/>
    </row>
    <row r="140" spans="2:34" x14ac:dyDescent="0.25">
      <c r="B140" s="49"/>
      <c r="C140" s="49"/>
      <c r="D140" s="49"/>
      <c r="E140" s="49"/>
      <c r="F140" s="49"/>
      <c r="G140" s="49"/>
      <c r="H140" s="49"/>
      <c r="I140" s="49"/>
      <c r="J140" s="49"/>
      <c r="K140" s="49"/>
      <c r="L140" s="49"/>
      <c r="M140" s="49"/>
      <c r="N140" s="84"/>
      <c r="O140" s="84"/>
      <c r="P140" s="84"/>
      <c r="Q140" s="84"/>
      <c r="R140" s="84"/>
      <c r="S140" s="84"/>
      <c r="T140" s="84"/>
      <c r="U140" s="84"/>
      <c r="V140" s="84"/>
      <c r="W140" s="84"/>
      <c r="X140" s="49"/>
      <c r="Y140" s="49"/>
      <c r="Z140" s="49"/>
      <c r="AA140" s="49"/>
      <c r="AB140" s="49"/>
      <c r="AC140" s="49"/>
      <c r="AD140" s="49"/>
      <c r="AE140" s="49"/>
      <c r="AF140" s="49"/>
      <c r="AG140" s="49"/>
      <c r="AH140" s="49"/>
    </row>
    <row r="141" spans="2:34" x14ac:dyDescent="0.25">
      <c r="B141" s="49"/>
      <c r="C141" s="49"/>
      <c r="D141" s="49"/>
      <c r="E141" s="49"/>
      <c r="F141" s="49"/>
      <c r="G141" s="49"/>
      <c r="H141" s="49"/>
      <c r="I141" s="49"/>
      <c r="J141" s="49"/>
      <c r="K141" s="49"/>
      <c r="L141" s="49"/>
      <c r="M141" s="49"/>
      <c r="N141" s="84"/>
      <c r="O141" s="84"/>
      <c r="P141" s="84"/>
      <c r="Q141" s="84"/>
      <c r="R141" s="84"/>
      <c r="S141" s="84"/>
      <c r="T141" s="84"/>
      <c r="U141" s="84"/>
      <c r="V141" s="84"/>
      <c r="W141" s="84"/>
      <c r="X141" s="49"/>
      <c r="Y141" s="49"/>
      <c r="Z141" s="49"/>
      <c r="AA141" s="49"/>
      <c r="AB141" s="49"/>
      <c r="AC141" s="49"/>
      <c r="AD141" s="49"/>
      <c r="AE141" s="49"/>
      <c r="AF141" s="49"/>
      <c r="AG141" s="49"/>
      <c r="AH141" s="49"/>
    </row>
    <row r="142" spans="2:34" x14ac:dyDescent="0.25">
      <c r="B142" s="49"/>
      <c r="C142" s="49"/>
      <c r="D142" s="49"/>
      <c r="E142" s="49"/>
      <c r="F142" s="49"/>
      <c r="G142" s="49"/>
      <c r="H142" s="49"/>
      <c r="I142" s="49"/>
      <c r="J142" s="49"/>
      <c r="K142" s="49"/>
      <c r="L142" s="49"/>
      <c r="M142" s="49"/>
      <c r="N142" s="84"/>
      <c r="O142" s="84"/>
      <c r="P142" s="84"/>
      <c r="Q142" s="84"/>
      <c r="R142" s="84"/>
      <c r="S142" s="84"/>
      <c r="T142" s="84"/>
      <c r="U142" s="84"/>
      <c r="V142" s="84"/>
      <c r="W142" s="84"/>
      <c r="X142" s="49"/>
      <c r="Y142" s="49"/>
      <c r="Z142" s="49"/>
      <c r="AA142" s="49"/>
      <c r="AB142" s="49"/>
      <c r="AC142" s="49"/>
      <c r="AD142" s="49"/>
      <c r="AE142" s="49"/>
      <c r="AF142" s="49"/>
      <c r="AG142" s="49"/>
      <c r="AH142" s="49"/>
    </row>
    <row r="143" spans="2:34" x14ac:dyDescent="0.25">
      <c r="B143" s="49"/>
      <c r="C143" s="49"/>
      <c r="D143" s="49"/>
      <c r="E143" s="49"/>
      <c r="F143" s="49"/>
      <c r="G143" s="49"/>
      <c r="H143" s="49"/>
      <c r="I143" s="49"/>
      <c r="J143" s="49"/>
      <c r="K143" s="49"/>
      <c r="L143" s="49"/>
      <c r="M143" s="49"/>
      <c r="N143" s="84"/>
      <c r="O143" s="84"/>
      <c r="P143" s="84"/>
      <c r="Q143" s="84"/>
      <c r="R143" s="84"/>
      <c r="S143" s="84"/>
      <c r="T143" s="84"/>
      <c r="U143" s="84"/>
      <c r="V143" s="84"/>
      <c r="W143" s="84"/>
      <c r="X143" s="49"/>
      <c r="Y143" s="49"/>
      <c r="Z143" s="49"/>
      <c r="AA143" s="49"/>
      <c r="AB143" s="49"/>
      <c r="AC143" s="49"/>
      <c r="AD143" s="49"/>
      <c r="AE143" s="49"/>
      <c r="AF143" s="49"/>
      <c r="AG143" s="49"/>
      <c r="AH143" s="49"/>
    </row>
    <row r="144" spans="2:34" x14ac:dyDescent="0.25">
      <c r="B144" s="49"/>
      <c r="C144" s="49"/>
      <c r="D144" s="49"/>
      <c r="E144" s="49"/>
      <c r="F144" s="49"/>
      <c r="G144" s="49"/>
      <c r="H144" s="49"/>
      <c r="I144" s="49"/>
      <c r="J144" s="49"/>
      <c r="K144" s="49"/>
      <c r="L144" s="49"/>
      <c r="M144" s="49"/>
      <c r="N144" s="84"/>
      <c r="O144" s="84"/>
      <c r="P144" s="84"/>
      <c r="Q144" s="84"/>
      <c r="R144" s="84"/>
      <c r="S144" s="84"/>
      <c r="T144" s="84"/>
      <c r="U144" s="84"/>
      <c r="V144" s="84"/>
      <c r="W144" s="84"/>
      <c r="X144" s="49"/>
      <c r="Y144" s="49"/>
      <c r="Z144" s="49"/>
      <c r="AA144" s="49"/>
      <c r="AB144" s="49"/>
      <c r="AC144" s="49"/>
      <c r="AD144" s="49"/>
      <c r="AE144" s="49"/>
      <c r="AF144" s="49"/>
      <c r="AG144" s="49"/>
      <c r="AH144" s="49"/>
    </row>
    <row r="145" spans="2:34" x14ac:dyDescent="0.25">
      <c r="B145" s="49"/>
      <c r="C145" s="49"/>
      <c r="D145" s="49"/>
      <c r="E145" s="49"/>
      <c r="F145" s="49"/>
      <c r="G145" s="49"/>
      <c r="H145" s="49"/>
      <c r="I145" s="49"/>
      <c r="J145" s="49"/>
      <c r="K145" s="49"/>
      <c r="L145" s="49"/>
      <c r="M145" s="49"/>
      <c r="N145" s="84"/>
      <c r="O145" s="84"/>
      <c r="P145" s="84"/>
      <c r="Q145" s="84"/>
      <c r="R145" s="84"/>
      <c r="S145" s="84"/>
      <c r="T145" s="84"/>
      <c r="U145" s="84"/>
      <c r="V145" s="84"/>
      <c r="W145" s="84"/>
      <c r="X145" s="49"/>
      <c r="Y145" s="49"/>
      <c r="Z145" s="49"/>
      <c r="AA145" s="49"/>
      <c r="AB145" s="49"/>
      <c r="AC145" s="49"/>
      <c r="AD145" s="49"/>
      <c r="AE145" s="49"/>
      <c r="AF145" s="49"/>
      <c r="AG145" s="49"/>
      <c r="AH145" s="49"/>
    </row>
    <row r="146" spans="2:34" x14ac:dyDescent="0.25">
      <c r="B146" s="49"/>
      <c r="C146" s="49"/>
      <c r="D146" s="49"/>
      <c r="E146" s="49"/>
      <c r="F146" s="49"/>
      <c r="G146" s="49"/>
      <c r="H146" s="49"/>
      <c r="I146" s="49"/>
      <c r="J146" s="49"/>
      <c r="K146" s="49"/>
      <c r="L146" s="49"/>
      <c r="M146" s="49"/>
      <c r="N146" s="84"/>
      <c r="O146" s="84"/>
      <c r="P146" s="84"/>
      <c r="Q146" s="84"/>
      <c r="R146" s="84"/>
      <c r="S146" s="84"/>
      <c r="T146" s="84"/>
      <c r="U146" s="84"/>
      <c r="V146" s="84"/>
      <c r="W146" s="84"/>
      <c r="X146" s="49"/>
      <c r="Y146" s="49"/>
      <c r="Z146" s="49"/>
      <c r="AA146" s="49"/>
      <c r="AB146" s="49"/>
      <c r="AC146" s="49"/>
      <c r="AD146" s="49"/>
      <c r="AE146" s="49"/>
      <c r="AF146" s="49"/>
      <c r="AG146" s="49"/>
      <c r="AH146" s="49"/>
    </row>
    <row r="147" spans="2:34" x14ac:dyDescent="0.25">
      <c r="B147" s="49"/>
      <c r="C147" s="49"/>
      <c r="D147" s="49"/>
      <c r="E147" s="49"/>
      <c r="F147" s="49"/>
      <c r="G147" s="49"/>
      <c r="H147" s="49"/>
      <c r="I147" s="49"/>
      <c r="J147" s="49"/>
      <c r="K147" s="49"/>
      <c r="L147" s="49"/>
      <c r="M147" s="49"/>
      <c r="N147" s="84"/>
      <c r="O147" s="84"/>
      <c r="P147" s="84"/>
      <c r="Q147" s="84"/>
      <c r="R147" s="84"/>
      <c r="S147" s="84"/>
      <c r="T147" s="84"/>
      <c r="U147" s="84"/>
      <c r="V147" s="84"/>
      <c r="W147" s="84"/>
      <c r="X147" s="49"/>
      <c r="Y147" s="49"/>
      <c r="Z147" s="49"/>
      <c r="AA147" s="49"/>
      <c r="AB147" s="49"/>
      <c r="AC147" s="49"/>
      <c r="AD147" s="49"/>
      <c r="AE147" s="49"/>
      <c r="AF147" s="49"/>
      <c r="AG147" s="49"/>
      <c r="AH147" s="49"/>
    </row>
    <row r="148" spans="2:34" x14ac:dyDescent="0.25">
      <c r="B148" s="49"/>
      <c r="C148" s="49"/>
      <c r="D148" s="49"/>
      <c r="E148" s="49"/>
      <c r="F148" s="49"/>
      <c r="G148" s="49"/>
      <c r="H148" s="49"/>
      <c r="I148" s="49"/>
      <c r="J148" s="49"/>
      <c r="K148" s="49"/>
      <c r="L148" s="49"/>
      <c r="M148" s="49"/>
      <c r="N148" s="51"/>
      <c r="O148" s="51"/>
      <c r="P148" s="51"/>
      <c r="Q148" s="51"/>
      <c r="R148" s="51"/>
      <c r="S148" s="51"/>
      <c r="T148" s="51"/>
      <c r="U148" s="51"/>
      <c r="V148" s="51"/>
      <c r="W148" s="49"/>
      <c r="X148" s="49"/>
      <c r="Y148" s="49"/>
      <c r="Z148" s="49"/>
      <c r="AA148" s="49"/>
      <c r="AB148" s="49"/>
      <c r="AC148" s="49"/>
      <c r="AD148" s="49"/>
      <c r="AE148" s="49"/>
      <c r="AF148" s="49"/>
      <c r="AG148" s="49"/>
      <c r="AH148" s="49"/>
    </row>
    <row r="149" spans="2:34" x14ac:dyDescent="0.25">
      <c r="B149" s="49"/>
      <c r="C149" s="49"/>
      <c r="D149" s="49"/>
      <c r="E149" s="49"/>
      <c r="F149" s="49"/>
      <c r="G149" s="49"/>
      <c r="H149" s="49"/>
      <c r="I149" s="49"/>
      <c r="J149" s="49"/>
      <c r="K149" s="49"/>
      <c r="L149" s="49"/>
      <c r="M149" s="49"/>
      <c r="N149" s="51"/>
      <c r="O149" s="51"/>
      <c r="P149" s="51"/>
      <c r="Q149" s="51"/>
      <c r="R149" s="51"/>
      <c r="S149" s="51"/>
      <c r="T149" s="51"/>
      <c r="U149" s="51"/>
      <c r="V149" s="51"/>
      <c r="W149" s="49"/>
      <c r="X149" s="49"/>
      <c r="Y149" s="49"/>
      <c r="Z149" s="49"/>
      <c r="AA149" s="49"/>
      <c r="AB149" s="49"/>
      <c r="AC149" s="49"/>
      <c r="AD149" s="49"/>
      <c r="AE149" s="49"/>
      <c r="AF149" s="49"/>
      <c r="AG149" s="49"/>
      <c r="AH149" s="49"/>
    </row>
    <row r="150" spans="2:34" x14ac:dyDescent="0.25">
      <c r="B150" s="49"/>
      <c r="C150" s="49"/>
      <c r="D150" s="49"/>
      <c r="E150" s="49"/>
      <c r="F150" s="49"/>
      <c r="G150" s="49"/>
      <c r="H150" s="49"/>
      <c r="I150" s="49"/>
      <c r="J150" s="49"/>
      <c r="K150" s="49"/>
      <c r="L150" s="49"/>
      <c r="M150" s="49"/>
      <c r="N150" s="51"/>
      <c r="O150" s="51"/>
      <c r="P150" s="51"/>
      <c r="Q150" s="51"/>
      <c r="R150" s="51"/>
      <c r="S150" s="51"/>
      <c r="T150" s="51"/>
      <c r="U150" s="51"/>
      <c r="V150" s="51"/>
      <c r="W150" s="49"/>
      <c r="X150" s="49"/>
      <c r="Y150" s="49"/>
      <c r="Z150" s="49"/>
      <c r="AA150" s="49"/>
      <c r="AB150" s="49"/>
      <c r="AC150" s="49"/>
      <c r="AD150" s="49"/>
      <c r="AE150" s="49"/>
      <c r="AF150" s="49"/>
      <c r="AG150" s="49"/>
      <c r="AH150" s="49"/>
    </row>
    <row r="151" spans="2:34" x14ac:dyDescent="0.25">
      <c r="B151" s="49"/>
      <c r="C151" s="49"/>
      <c r="D151" s="49"/>
      <c r="E151" s="49"/>
      <c r="F151" s="49"/>
      <c r="G151" s="49"/>
      <c r="H151" s="49"/>
      <c r="I151" s="49"/>
      <c r="J151" s="49"/>
      <c r="K151" s="49"/>
      <c r="L151" s="49"/>
      <c r="M151" s="49"/>
      <c r="N151" s="51"/>
      <c r="O151" s="51"/>
      <c r="P151" s="51"/>
      <c r="Q151" s="51"/>
      <c r="R151" s="51"/>
      <c r="S151" s="51"/>
      <c r="T151" s="51"/>
      <c r="U151" s="51"/>
      <c r="V151" s="51"/>
      <c r="W151" s="49"/>
      <c r="X151" s="49"/>
      <c r="Y151" s="49"/>
      <c r="Z151" s="49"/>
      <c r="AA151" s="49"/>
      <c r="AB151" s="49"/>
      <c r="AC151" s="49"/>
      <c r="AD151" s="49"/>
      <c r="AE151" s="49"/>
      <c r="AF151" s="49"/>
      <c r="AG151" s="49"/>
      <c r="AH151" s="49"/>
    </row>
    <row r="152" spans="2:34" x14ac:dyDescent="0.25">
      <c r="B152" s="49"/>
      <c r="C152" s="49"/>
      <c r="D152" s="49"/>
      <c r="E152" s="49"/>
      <c r="F152" s="49"/>
      <c r="G152" s="49"/>
      <c r="H152" s="49"/>
      <c r="I152" s="49"/>
      <c r="J152" s="49"/>
      <c r="K152" s="49"/>
      <c r="L152" s="49"/>
      <c r="M152" s="49"/>
      <c r="N152" s="51"/>
      <c r="O152" s="51"/>
      <c r="P152" s="51"/>
      <c r="Q152" s="51"/>
      <c r="R152" s="51"/>
      <c r="S152" s="51"/>
      <c r="T152" s="51"/>
      <c r="U152" s="51"/>
      <c r="V152" s="51"/>
      <c r="W152" s="49"/>
      <c r="X152" s="49"/>
      <c r="Y152" s="49"/>
      <c r="Z152" s="49"/>
      <c r="AA152" s="49"/>
      <c r="AB152" s="49"/>
      <c r="AC152" s="49"/>
      <c r="AD152" s="49"/>
      <c r="AE152" s="49"/>
      <c r="AF152" s="49"/>
      <c r="AG152" s="49"/>
      <c r="AH152" s="49"/>
    </row>
    <row r="153" spans="2:34" x14ac:dyDescent="0.25">
      <c r="B153" s="49"/>
      <c r="C153" s="49"/>
      <c r="D153" s="49"/>
      <c r="E153" s="49"/>
      <c r="F153" s="49"/>
      <c r="G153" s="49"/>
      <c r="H153" s="49"/>
      <c r="I153" s="49"/>
      <c r="J153" s="49"/>
      <c r="K153" s="49"/>
      <c r="L153" s="49"/>
      <c r="M153" s="49"/>
      <c r="N153" s="51"/>
      <c r="O153" s="51"/>
      <c r="P153" s="51"/>
      <c r="Q153" s="51"/>
      <c r="R153" s="51"/>
      <c r="S153" s="51"/>
      <c r="T153" s="51"/>
      <c r="U153" s="51"/>
      <c r="V153" s="51"/>
      <c r="W153" s="49"/>
      <c r="X153" s="49"/>
      <c r="Y153" s="49"/>
      <c r="Z153" s="49"/>
      <c r="AA153" s="49"/>
      <c r="AB153" s="49"/>
      <c r="AC153" s="49"/>
      <c r="AD153" s="49"/>
      <c r="AE153" s="49"/>
      <c r="AF153" s="49"/>
      <c r="AG153" s="49"/>
      <c r="AH153" s="49"/>
    </row>
    <row r="154" spans="2:34" x14ac:dyDescent="0.25">
      <c r="B154" s="49"/>
      <c r="C154" s="49"/>
      <c r="D154" s="49"/>
      <c r="E154" s="49"/>
      <c r="F154" s="49"/>
      <c r="G154" s="49"/>
      <c r="H154" s="49"/>
      <c r="I154" s="49"/>
      <c r="J154" s="49"/>
      <c r="K154" s="49"/>
      <c r="L154" s="49"/>
      <c r="M154" s="49"/>
      <c r="N154" s="51"/>
      <c r="O154" s="51"/>
      <c r="P154" s="51"/>
      <c r="Q154" s="51"/>
      <c r="R154" s="51"/>
      <c r="S154" s="51"/>
      <c r="T154" s="51"/>
      <c r="U154" s="51"/>
      <c r="V154" s="51"/>
      <c r="W154" s="49"/>
      <c r="X154" s="49"/>
      <c r="Y154" s="49"/>
      <c r="Z154" s="49"/>
      <c r="AA154" s="49"/>
      <c r="AB154" s="49"/>
      <c r="AC154" s="49"/>
      <c r="AD154" s="49"/>
      <c r="AE154" s="49"/>
      <c r="AF154" s="49"/>
      <c r="AG154" s="49"/>
      <c r="AH154" s="49"/>
    </row>
    <row r="155" spans="2:34" x14ac:dyDescent="0.25">
      <c r="B155" s="49"/>
      <c r="C155" s="49"/>
      <c r="D155" s="49"/>
      <c r="E155" s="49"/>
      <c r="F155" s="49"/>
      <c r="G155" s="49"/>
      <c r="H155" s="49"/>
      <c r="I155" s="49"/>
      <c r="J155" s="49"/>
      <c r="K155" s="49"/>
      <c r="L155" s="49"/>
      <c r="M155" s="49"/>
      <c r="N155" s="51"/>
      <c r="O155" s="51"/>
      <c r="P155" s="51"/>
      <c r="Q155" s="51"/>
      <c r="R155" s="51"/>
      <c r="S155" s="51"/>
      <c r="T155" s="51"/>
      <c r="U155" s="51"/>
      <c r="V155" s="51"/>
      <c r="W155" s="49"/>
      <c r="X155" s="49"/>
      <c r="Y155" s="49"/>
      <c r="Z155" s="49"/>
      <c r="AA155" s="49"/>
      <c r="AB155" s="49"/>
      <c r="AC155" s="49"/>
      <c r="AD155" s="49"/>
      <c r="AE155" s="49"/>
      <c r="AF155" s="49"/>
      <c r="AG155" s="49"/>
      <c r="AH155" s="49"/>
    </row>
    <row r="156" spans="2:34" x14ac:dyDescent="0.25">
      <c r="B156" s="49"/>
      <c r="C156" s="49"/>
      <c r="D156" s="49"/>
      <c r="E156" s="49"/>
      <c r="F156" s="49"/>
      <c r="G156" s="49"/>
      <c r="H156" s="49"/>
      <c r="I156" s="49"/>
      <c r="J156" s="49"/>
      <c r="K156" s="49"/>
      <c r="L156" s="49"/>
      <c r="M156" s="49"/>
      <c r="N156" s="51"/>
      <c r="O156" s="51"/>
      <c r="P156" s="51"/>
      <c r="Q156" s="51"/>
      <c r="R156" s="51"/>
      <c r="S156" s="51"/>
      <c r="T156" s="51"/>
      <c r="U156" s="51"/>
      <c r="V156" s="51"/>
      <c r="W156" s="49"/>
      <c r="X156" s="49"/>
      <c r="Y156" s="49"/>
      <c r="Z156" s="49"/>
      <c r="AA156" s="49"/>
      <c r="AB156" s="49"/>
      <c r="AC156" s="49"/>
      <c r="AD156" s="49"/>
      <c r="AE156" s="49"/>
      <c r="AF156" s="49"/>
      <c r="AG156" s="49"/>
      <c r="AH156" s="49"/>
    </row>
    <row r="157" spans="2:34" x14ac:dyDescent="0.25">
      <c r="B157" s="49"/>
      <c r="C157" s="49"/>
      <c r="D157" s="49"/>
      <c r="E157" s="49"/>
      <c r="F157" s="49"/>
      <c r="G157" s="49"/>
      <c r="H157" s="49"/>
      <c r="I157" s="49"/>
      <c r="J157" s="49"/>
      <c r="K157" s="49"/>
      <c r="L157" s="49"/>
      <c r="M157" s="49"/>
      <c r="N157" s="51"/>
      <c r="O157" s="51"/>
      <c r="P157" s="51"/>
      <c r="Q157" s="51"/>
      <c r="R157" s="51"/>
      <c r="S157" s="51"/>
      <c r="T157" s="51"/>
      <c r="U157" s="51"/>
      <c r="V157" s="51"/>
      <c r="W157" s="49"/>
      <c r="X157" s="49"/>
      <c r="Y157" s="49"/>
      <c r="Z157" s="49"/>
      <c r="AA157" s="49"/>
      <c r="AB157" s="49"/>
      <c r="AC157" s="49"/>
      <c r="AD157" s="49"/>
      <c r="AE157" s="49"/>
      <c r="AF157" s="49"/>
      <c r="AG157" s="49"/>
      <c r="AH157" s="49"/>
    </row>
    <row r="158" spans="2:34" x14ac:dyDescent="0.25">
      <c r="B158" s="49"/>
      <c r="C158" s="49"/>
      <c r="D158" s="49"/>
      <c r="E158" s="49"/>
      <c r="F158" s="49"/>
      <c r="G158" s="49"/>
      <c r="H158" s="49"/>
      <c r="I158" s="49"/>
      <c r="J158" s="49"/>
      <c r="K158" s="49"/>
      <c r="L158" s="49"/>
      <c r="M158" s="49"/>
      <c r="N158" s="51"/>
      <c r="O158" s="51"/>
      <c r="P158" s="51"/>
      <c r="Q158" s="51"/>
      <c r="R158" s="51"/>
      <c r="S158" s="51"/>
      <c r="T158" s="51"/>
      <c r="U158" s="51"/>
      <c r="V158" s="51"/>
      <c r="W158" s="49"/>
      <c r="X158" s="49"/>
      <c r="Y158" s="49"/>
      <c r="Z158" s="49"/>
      <c r="AA158" s="49"/>
      <c r="AB158" s="49"/>
      <c r="AC158" s="49"/>
      <c r="AD158" s="49"/>
      <c r="AE158" s="49"/>
      <c r="AF158" s="49"/>
      <c r="AG158" s="49"/>
      <c r="AH158" s="49"/>
    </row>
    <row r="159" spans="2:34" x14ac:dyDescent="0.25">
      <c r="B159" s="49"/>
      <c r="C159" s="49"/>
      <c r="D159" s="49"/>
      <c r="E159" s="49"/>
      <c r="F159" s="49"/>
      <c r="G159" s="49"/>
      <c r="H159" s="49"/>
      <c r="I159" s="49"/>
      <c r="J159" s="49"/>
      <c r="K159" s="49"/>
      <c r="L159" s="49"/>
      <c r="M159" s="49"/>
      <c r="N159" s="51"/>
      <c r="O159" s="51"/>
      <c r="P159" s="51"/>
      <c r="Q159" s="51"/>
      <c r="R159" s="51"/>
      <c r="S159" s="51"/>
      <c r="T159" s="51"/>
      <c r="U159" s="51"/>
      <c r="V159" s="51"/>
      <c r="W159" s="49"/>
      <c r="X159" s="49"/>
      <c r="Y159" s="49"/>
      <c r="Z159" s="49"/>
      <c r="AA159" s="49"/>
      <c r="AB159" s="49"/>
      <c r="AC159" s="49"/>
      <c r="AD159" s="49"/>
      <c r="AE159" s="49"/>
      <c r="AF159" s="49"/>
      <c r="AG159" s="49"/>
      <c r="AH159" s="49"/>
    </row>
    <row r="160" spans="2:34" x14ac:dyDescent="0.25">
      <c r="B160" s="49"/>
      <c r="C160" s="49"/>
      <c r="D160" s="49"/>
      <c r="E160" s="49"/>
      <c r="F160" s="49"/>
      <c r="G160" s="49"/>
      <c r="H160" s="49"/>
      <c r="I160" s="49"/>
      <c r="J160" s="49"/>
      <c r="K160" s="49"/>
      <c r="L160" s="49"/>
      <c r="M160" s="49"/>
      <c r="N160" s="51"/>
      <c r="O160" s="51"/>
      <c r="P160" s="51"/>
      <c r="Q160" s="51"/>
      <c r="R160" s="51"/>
      <c r="S160" s="51"/>
      <c r="T160" s="51"/>
      <c r="U160" s="51"/>
      <c r="V160" s="51"/>
      <c r="W160" s="49"/>
      <c r="X160" s="49"/>
      <c r="Y160" s="49"/>
      <c r="Z160" s="49"/>
      <c r="AA160" s="49"/>
      <c r="AB160" s="49"/>
      <c r="AC160" s="49"/>
      <c r="AD160" s="49"/>
      <c r="AE160" s="49"/>
      <c r="AF160" s="49"/>
      <c r="AG160" s="49"/>
      <c r="AH160" s="49"/>
    </row>
    <row r="161" spans="2:34" x14ac:dyDescent="0.25">
      <c r="B161" s="49"/>
      <c r="C161" s="49"/>
      <c r="D161" s="49"/>
      <c r="E161" s="49"/>
      <c r="F161" s="49"/>
      <c r="G161" s="49"/>
      <c r="H161" s="49"/>
      <c r="I161" s="49"/>
      <c r="J161" s="49"/>
      <c r="K161" s="49"/>
      <c r="L161" s="49"/>
      <c r="M161" s="49"/>
      <c r="N161" s="51"/>
      <c r="O161" s="51"/>
      <c r="P161" s="51"/>
      <c r="Q161" s="51"/>
      <c r="R161" s="51"/>
      <c r="S161" s="51"/>
      <c r="T161" s="51"/>
      <c r="U161" s="51"/>
      <c r="V161" s="51"/>
      <c r="W161" s="49"/>
      <c r="X161" s="49"/>
      <c r="Y161" s="49"/>
      <c r="Z161" s="49"/>
      <c r="AA161" s="49"/>
      <c r="AB161" s="49"/>
      <c r="AC161" s="49"/>
      <c r="AD161" s="49"/>
      <c r="AE161" s="49"/>
      <c r="AF161" s="49"/>
      <c r="AG161" s="49"/>
      <c r="AH161" s="49"/>
    </row>
    <row r="162" spans="2:34" x14ac:dyDescent="0.25">
      <c r="B162" s="49"/>
      <c r="C162" s="49"/>
      <c r="D162" s="49"/>
      <c r="E162" s="49"/>
      <c r="F162" s="49"/>
      <c r="G162" s="49"/>
      <c r="H162" s="49"/>
      <c r="I162" s="49"/>
      <c r="J162" s="49"/>
      <c r="K162" s="49"/>
      <c r="L162" s="49"/>
      <c r="M162" s="49"/>
      <c r="N162" s="51"/>
      <c r="O162" s="51"/>
      <c r="P162" s="51"/>
      <c r="Q162" s="51"/>
      <c r="R162" s="51"/>
      <c r="S162" s="51"/>
      <c r="T162" s="51"/>
      <c r="U162" s="51"/>
      <c r="V162" s="51"/>
      <c r="W162" s="49"/>
      <c r="X162" s="49"/>
      <c r="Y162" s="49"/>
      <c r="Z162" s="49"/>
      <c r="AA162" s="49"/>
      <c r="AB162" s="49"/>
      <c r="AC162" s="49"/>
      <c r="AD162" s="49"/>
      <c r="AE162" s="49"/>
      <c r="AF162" s="49"/>
      <c r="AG162" s="49"/>
      <c r="AH162" s="49"/>
    </row>
    <row r="163" spans="2:34" x14ac:dyDescent="0.25">
      <c r="B163" s="49"/>
      <c r="C163" s="49"/>
      <c r="D163" s="49"/>
      <c r="E163" s="49"/>
      <c r="F163" s="49"/>
      <c r="G163" s="49"/>
      <c r="H163" s="49"/>
      <c r="I163" s="49"/>
      <c r="J163" s="49"/>
      <c r="K163" s="49"/>
      <c r="L163" s="49"/>
      <c r="M163" s="49"/>
      <c r="N163" s="51"/>
      <c r="O163" s="51"/>
      <c r="P163" s="51"/>
      <c r="Q163" s="51"/>
      <c r="R163" s="51"/>
      <c r="S163" s="51"/>
      <c r="T163" s="51"/>
      <c r="U163" s="51"/>
      <c r="V163" s="51"/>
      <c r="W163" s="49"/>
      <c r="X163" s="49"/>
      <c r="Y163" s="49"/>
      <c r="Z163" s="49"/>
      <c r="AA163" s="49"/>
      <c r="AB163" s="49"/>
      <c r="AC163" s="49"/>
      <c r="AD163" s="49"/>
      <c r="AE163" s="49"/>
      <c r="AF163" s="49"/>
      <c r="AG163" s="49"/>
      <c r="AH163" s="49"/>
    </row>
    <row r="164" spans="2:34" x14ac:dyDescent="0.25">
      <c r="B164" s="49"/>
      <c r="C164" s="49"/>
      <c r="D164" s="49"/>
      <c r="E164" s="49"/>
      <c r="F164" s="49"/>
      <c r="G164" s="49"/>
      <c r="H164" s="49"/>
      <c r="I164" s="49"/>
      <c r="J164" s="49"/>
      <c r="K164" s="49"/>
      <c r="L164" s="49"/>
      <c r="M164" s="49"/>
      <c r="N164" s="51"/>
      <c r="O164" s="51"/>
      <c r="P164" s="51"/>
      <c r="Q164" s="51"/>
      <c r="R164" s="51"/>
      <c r="S164" s="51"/>
      <c r="T164" s="51"/>
      <c r="U164" s="51"/>
      <c r="V164" s="51"/>
      <c r="W164" s="49"/>
      <c r="X164" s="49"/>
      <c r="Y164" s="49"/>
      <c r="Z164" s="49"/>
      <c r="AA164" s="49"/>
      <c r="AB164" s="49"/>
      <c r="AC164" s="49"/>
      <c r="AD164" s="49"/>
      <c r="AE164" s="49"/>
      <c r="AF164" s="49"/>
      <c r="AG164" s="49"/>
      <c r="AH164" s="49"/>
    </row>
    <row r="165" spans="2:34" x14ac:dyDescent="0.25">
      <c r="B165" s="49"/>
      <c r="C165" s="49"/>
      <c r="D165" s="49"/>
      <c r="E165" s="49"/>
      <c r="F165" s="49"/>
      <c r="G165" s="49"/>
      <c r="H165" s="49"/>
      <c r="I165" s="49"/>
      <c r="J165" s="49"/>
      <c r="K165" s="49"/>
      <c r="L165" s="49"/>
      <c r="M165" s="49"/>
      <c r="N165" s="51"/>
      <c r="O165" s="51"/>
      <c r="P165" s="51"/>
      <c r="Q165" s="51"/>
      <c r="R165" s="51"/>
      <c r="S165" s="51"/>
      <c r="T165" s="51"/>
      <c r="U165" s="51"/>
      <c r="V165" s="51"/>
      <c r="W165" s="49"/>
      <c r="X165" s="49"/>
      <c r="Y165" s="49"/>
      <c r="Z165" s="49"/>
      <c r="AA165" s="49"/>
      <c r="AB165" s="49"/>
      <c r="AC165" s="49"/>
      <c r="AD165" s="49"/>
      <c r="AE165" s="49"/>
      <c r="AF165" s="49"/>
      <c r="AG165" s="49"/>
      <c r="AH165" s="49"/>
    </row>
    <row r="166" spans="2:34" x14ac:dyDescent="0.25">
      <c r="B166" s="49"/>
      <c r="C166" s="49"/>
      <c r="D166" s="49"/>
      <c r="E166" s="49"/>
      <c r="F166" s="49"/>
      <c r="G166" s="49"/>
      <c r="H166" s="49"/>
      <c r="I166" s="49"/>
      <c r="J166" s="49"/>
      <c r="K166" s="49"/>
      <c r="L166" s="49"/>
      <c r="M166" s="49"/>
      <c r="N166" s="51"/>
      <c r="O166" s="51"/>
      <c r="P166" s="51"/>
      <c r="Q166" s="51"/>
      <c r="R166" s="51"/>
      <c r="S166" s="51"/>
      <c r="T166" s="51"/>
      <c r="U166" s="51"/>
      <c r="V166" s="51"/>
      <c r="W166" s="49"/>
      <c r="X166" s="49"/>
      <c r="Y166" s="49"/>
      <c r="Z166" s="49"/>
      <c r="AA166" s="49"/>
      <c r="AB166" s="49"/>
      <c r="AC166" s="49"/>
      <c r="AD166" s="49"/>
      <c r="AE166" s="49"/>
      <c r="AF166" s="49"/>
      <c r="AG166" s="49"/>
      <c r="AH166" s="49"/>
    </row>
    <row r="167" spans="2:34" x14ac:dyDescent="0.25">
      <c r="B167" s="49"/>
      <c r="C167" s="49"/>
      <c r="D167" s="49"/>
      <c r="E167" s="49"/>
      <c r="F167" s="49"/>
      <c r="G167" s="49"/>
      <c r="H167" s="49"/>
      <c r="I167" s="49"/>
      <c r="J167" s="49"/>
      <c r="K167" s="49"/>
      <c r="L167" s="49"/>
      <c r="M167" s="49"/>
      <c r="N167" s="51"/>
      <c r="O167" s="51"/>
      <c r="P167" s="51"/>
      <c r="Q167" s="51"/>
      <c r="R167" s="51"/>
      <c r="S167" s="51"/>
      <c r="T167" s="51"/>
      <c r="U167" s="51"/>
      <c r="V167" s="51"/>
      <c r="W167" s="49"/>
      <c r="X167" s="49"/>
      <c r="Y167" s="49"/>
      <c r="Z167" s="49"/>
      <c r="AA167" s="49"/>
      <c r="AB167" s="49"/>
      <c r="AC167" s="49"/>
      <c r="AD167" s="49"/>
      <c r="AE167" s="49"/>
      <c r="AF167" s="49"/>
      <c r="AG167" s="49"/>
      <c r="AH167" s="49"/>
    </row>
    <row r="168" spans="2:34" x14ac:dyDescent="0.25">
      <c r="B168" s="49"/>
      <c r="C168" s="49"/>
      <c r="D168" s="49"/>
      <c r="E168" s="49"/>
      <c r="F168" s="49"/>
      <c r="G168" s="49"/>
      <c r="H168" s="49"/>
      <c r="I168" s="49"/>
      <c r="J168" s="49"/>
      <c r="K168" s="49"/>
      <c r="L168" s="49"/>
      <c r="M168" s="49"/>
      <c r="N168" s="51"/>
      <c r="O168" s="51"/>
      <c r="P168" s="51"/>
      <c r="Q168" s="51"/>
      <c r="R168" s="51"/>
      <c r="S168" s="51"/>
      <c r="T168" s="51"/>
      <c r="U168" s="51"/>
      <c r="V168" s="51"/>
      <c r="W168" s="49"/>
      <c r="X168" s="49"/>
      <c r="Y168" s="49"/>
      <c r="Z168" s="49"/>
      <c r="AA168" s="49"/>
      <c r="AB168" s="49"/>
      <c r="AC168" s="49"/>
      <c r="AD168" s="49"/>
      <c r="AE168" s="49"/>
      <c r="AF168" s="49"/>
      <c r="AG168" s="49"/>
      <c r="AH168" s="49"/>
    </row>
    <row r="169" spans="2:34" x14ac:dyDescent="0.25">
      <c r="B169" s="49"/>
      <c r="C169" s="49"/>
      <c r="D169" s="49"/>
      <c r="E169" s="49"/>
      <c r="F169" s="49"/>
      <c r="G169" s="49"/>
      <c r="H169" s="49"/>
      <c r="I169" s="49"/>
      <c r="J169" s="49"/>
      <c r="K169" s="49"/>
      <c r="L169" s="49"/>
      <c r="M169" s="49"/>
      <c r="N169" s="51"/>
      <c r="O169" s="51"/>
      <c r="P169" s="51"/>
      <c r="Q169" s="51"/>
      <c r="R169" s="51"/>
      <c r="S169" s="51"/>
      <c r="T169" s="51"/>
      <c r="U169" s="51"/>
      <c r="V169" s="51"/>
      <c r="W169" s="49"/>
      <c r="X169" s="49"/>
      <c r="Y169" s="49"/>
      <c r="Z169" s="49"/>
      <c r="AA169" s="49"/>
      <c r="AB169" s="49"/>
      <c r="AC169" s="49"/>
      <c r="AD169" s="49"/>
      <c r="AE169" s="49"/>
      <c r="AF169" s="49"/>
      <c r="AG169" s="49"/>
      <c r="AH169" s="49"/>
    </row>
    <row r="170" spans="2:34" x14ac:dyDescent="0.25">
      <c r="B170" s="49"/>
      <c r="C170" s="49"/>
      <c r="D170" s="49"/>
      <c r="E170" s="49"/>
      <c r="F170" s="49"/>
      <c r="G170" s="49"/>
      <c r="H170" s="49"/>
      <c r="I170" s="49"/>
      <c r="J170" s="49"/>
      <c r="K170" s="49"/>
      <c r="L170" s="49"/>
      <c r="M170" s="49"/>
      <c r="N170" s="51"/>
      <c r="O170" s="51"/>
      <c r="P170" s="51"/>
      <c r="Q170" s="51"/>
      <c r="R170" s="51"/>
      <c r="S170" s="51"/>
      <c r="T170" s="51"/>
      <c r="U170" s="51"/>
      <c r="V170" s="51"/>
      <c r="W170" s="49"/>
      <c r="X170" s="49"/>
      <c r="Y170" s="49"/>
      <c r="Z170" s="49"/>
      <c r="AA170" s="49"/>
      <c r="AB170" s="49"/>
      <c r="AC170" s="49"/>
      <c r="AD170" s="49"/>
      <c r="AE170" s="49"/>
      <c r="AF170" s="49"/>
      <c r="AG170" s="49"/>
      <c r="AH170" s="49"/>
    </row>
    <row r="171" spans="2:34" x14ac:dyDescent="0.25">
      <c r="B171" s="49"/>
      <c r="C171" s="49"/>
      <c r="D171" s="49"/>
      <c r="E171" s="49"/>
      <c r="F171" s="49"/>
      <c r="G171" s="49"/>
      <c r="H171" s="49"/>
      <c r="I171" s="49"/>
      <c r="J171" s="49"/>
      <c r="K171" s="49"/>
      <c r="L171" s="49"/>
      <c r="M171" s="49"/>
      <c r="N171" s="51"/>
      <c r="O171" s="51"/>
      <c r="P171" s="51"/>
      <c r="Q171" s="51"/>
      <c r="R171" s="51"/>
      <c r="S171" s="51"/>
      <c r="T171" s="51"/>
      <c r="U171" s="51"/>
      <c r="V171" s="51"/>
      <c r="W171" s="49"/>
      <c r="X171" s="49"/>
      <c r="Y171" s="49"/>
      <c r="Z171" s="49"/>
      <c r="AA171" s="49"/>
      <c r="AB171" s="49"/>
      <c r="AC171" s="49"/>
      <c r="AD171" s="49"/>
      <c r="AE171" s="49"/>
      <c r="AF171" s="49"/>
      <c r="AG171" s="49"/>
      <c r="AH171" s="49"/>
    </row>
    <row r="172" spans="2:34" x14ac:dyDescent="0.25">
      <c r="B172" s="49"/>
      <c r="C172" s="49"/>
      <c r="D172" s="49"/>
      <c r="E172" s="49"/>
      <c r="F172" s="49"/>
      <c r="G172" s="49"/>
      <c r="H172" s="49"/>
      <c r="I172" s="49"/>
      <c r="J172" s="49"/>
      <c r="K172" s="49"/>
      <c r="L172" s="49"/>
      <c r="M172" s="49"/>
      <c r="N172" s="51"/>
      <c r="O172" s="51"/>
      <c r="P172" s="51"/>
      <c r="Q172" s="51"/>
      <c r="R172" s="51"/>
      <c r="S172" s="51"/>
      <c r="T172" s="51"/>
      <c r="U172" s="51"/>
      <c r="V172" s="51"/>
      <c r="W172" s="49"/>
      <c r="X172" s="49"/>
      <c r="Y172" s="49"/>
      <c r="Z172" s="49"/>
      <c r="AA172" s="49"/>
      <c r="AB172" s="49"/>
      <c r="AC172" s="49"/>
      <c r="AD172" s="49"/>
      <c r="AE172" s="49"/>
      <c r="AF172" s="49"/>
      <c r="AG172" s="49"/>
      <c r="AH172" s="49"/>
    </row>
    <row r="173" spans="2:34" x14ac:dyDescent="0.25">
      <c r="B173" s="49"/>
      <c r="C173" s="49"/>
      <c r="D173" s="49"/>
      <c r="E173" s="49"/>
      <c r="F173" s="49"/>
      <c r="G173" s="49"/>
      <c r="H173" s="49"/>
      <c r="I173" s="49"/>
      <c r="J173" s="49"/>
      <c r="K173" s="49"/>
      <c r="L173" s="49"/>
      <c r="M173" s="49"/>
      <c r="N173" s="51"/>
      <c r="O173" s="51"/>
      <c r="P173" s="51"/>
      <c r="Q173" s="51"/>
      <c r="R173" s="51"/>
      <c r="S173" s="51"/>
      <c r="T173" s="51"/>
      <c r="U173" s="51"/>
      <c r="V173" s="51"/>
      <c r="W173" s="49"/>
      <c r="X173" s="49"/>
      <c r="Y173" s="49"/>
      <c r="Z173" s="49"/>
      <c r="AA173" s="49"/>
      <c r="AB173" s="49"/>
      <c r="AC173" s="49"/>
      <c r="AD173" s="49"/>
      <c r="AE173" s="49"/>
      <c r="AF173" s="49"/>
      <c r="AG173" s="49"/>
      <c r="AH173" s="49"/>
    </row>
    <row r="174" spans="2:34" x14ac:dyDescent="0.25">
      <c r="B174" s="49"/>
      <c r="C174" s="49"/>
      <c r="D174" s="49"/>
      <c r="E174" s="49"/>
      <c r="F174" s="49"/>
      <c r="G174" s="49"/>
      <c r="H174" s="49"/>
      <c r="I174" s="49"/>
      <c r="J174" s="49"/>
      <c r="K174" s="49"/>
      <c r="L174" s="49"/>
      <c r="M174" s="49"/>
      <c r="N174" s="51"/>
      <c r="O174" s="51"/>
      <c r="P174" s="51"/>
      <c r="Q174" s="51"/>
      <c r="R174" s="51"/>
      <c r="S174" s="51"/>
      <c r="T174" s="51"/>
      <c r="U174" s="51"/>
      <c r="V174" s="51"/>
      <c r="W174" s="49"/>
      <c r="X174" s="49"/>
      <c r="Y174" s="49"/>
      <c r="Z174" s="49"/>
      <c r="AA174" s="49"/>
      <c r="AB174" s="49"/>
      <c r="AC174" s="49"/>
      <c r="AD174" s="49"/>
      <c r="AE174" s="49"/>
      <c r="AF174" s="49"/>
      <c r="AG174" s="49"/>
      <c r="AH174" s="49"/>
    </row>
    <row r="175" spans="2:34" x14ac:dyDescent="0.25">
      <c r="B175" s="49"/>
      <c r="C175" s="49"/>
      <c r="D175" s="49"/>
      <c r="E175" s="49"/>
      <c r="F175" s="49"/>
      <c r="G175" s="49"/>
      <c r="H175" s="49"/>
      <c r="I175" s="49"/>
      <c r="J175" s="49"/>
      <c r="K175" s="49"/>
      <c r="L175" s="49"/>
      <c r="M175" s="49"/>
      <c r="N175" s="51"/>
      <c r="O175" s="51"/>
      <c r="P175" s="51"/>
      <c r="Q175" s="51"/>
      <c r="R175" s="51"/>
      <c r="S175" s="51"/>
      <c r="T175" s="51"/>
      <c r="U175" s="51"/>
      <c r="V175" s="51"/>
      <c r="W175" s="49"/>
      <c r="X175" s="49"/>
      <c r="Y175" s="49"/>
      <c r="Z175" s="49"/>
      <c r="AA175" s="49"/>
      <c r="AB175" s="49"/>
      <c r="AC175" s="49"/>
      <c r="AD175" s="49"/>
      <c r="AE175" s="49"/>
      <c r="AF175" s="49"/>
      <c r="AG175" s="49"/>
      <c r="AH175" s="49"/>
    </row>
    <row r="176" spans="2:34" x14ac:dyDescent="0.25">
      <c r="B176" s="49"/>
      <c r="C176" s="49"/>
      <c r="D176" s="49"/>
      <c r="E176" s="49"/>
      <c r="F176" s="49"/>
      <c r="G176" s="49"/>
      <c r="H176" s="49"/>
      <c r="I176" s="49"/>
      <c r="J176" s="49"/>
      <c r="K176" s="49"/>
      <c r="L176" s="49"/>
      <c r="M176" s="49"/>
      <c r="N176" s="51"/>
      <c r="O176" s="51"/>
      <c r="P176" s="51"/>
      <c r="Q176" s="51"/>
      <c r="R176" s="51"/>
      <c r="S176" s="51"/>
      <c r="T176" s="51"/>
      <c r="U176" s="51"/>
      <c r="V176" s="51"/>
      <c r="W176" s="49"/>
      <c r="X176" s="49"/>
      <c r="Y176" s="49"/>
      <c r="Z176" s="49"/>
      <c r="AA176" s="49"/>
      <c r="AB176" s="49"/>
      <c r="AC176" s="49"/>
      <c r="AD176" s="49"/>
      <c r="AE176" s="49"/>
      <c r="AF176" s="49"/>
      <c r="AG176" s="49"/>
      <c r="AH176" s="49"/>
    </row>
    <row r="177" spans="2:34" x14ac:dyDescent="0.25">
      <c r="B177" s="49"/>
      <c r="C177" s="49"/>
      <c r="D177" s="49"/>
      <c r="E177" s="49"/>
      <c r="F177" s="49"/>
      <c r="G177" s="49"/>
      <c r="H177" s="49"/>
      <c r="I177" s="49"/>
      <c r="J177" s="49"/>
      <c r="K177" s="49"/>
      <c r="L177" s="49"/>
      <c r="M177" s="49"/>
      <c r="N177" s="51"/>
      <c r="O177" s="51"/>
      <c r="P177" s="51"/>
      <c r="Q177" s="51"/>
      <c r="R177" s="51"/>
      <c r="S177" s="51"/>
      <c r="T177" s="51"/>
      <c r="U177" s="51"/>
      <c r="V177" s="51"/>
      <c r="W177" s="49"/>
      <c r="X177" s="49"/>
      <c r="Y177" s="49"/>
      <c r="Z177" s="49"/>
      <c r="AA177" s="49"/>
      <c r="AB177" s="49"/>
      <c r="AC177" s="49"/>
      <c r="AD177" s="49"/>
      <c r="AE177" s="49"/>
      <c r="AF177" s="49"/>
      <c r="AG177" s="49"/>
      <c r="AH177" s="49"/>
    </row>
    <row r="178" spans="2:34" x14ac:dyDescent="0.25">
      <c r="B178" s="49"/>
      <c r="C178" s="49"/>
      <c r="D178" s="49"/>
      <c r="E178" s="49"/>
      <c r="F178" s="49"/>
      <c r="G178" s="49"/>
      <c r="H178" s="49"/>
      <c r="I178" s="49"/>
      <c r="J178" s="49"/>
      <c r="K178" s="49"/>
      <c r="L178" s="49"/>
      <c r="M178" s="49"/>
      <c r="N178" s="51"/>
      <c r="O178" s="51"/>
      <c r="P178" s="51"/>
      <c r="Q178" s="51"/>
      <c r="R178" s="51"/>
      <c r="S178" s="51"/>
      <c r="T178" s="51"/>
      <c r="U178" s="51"/>
      <c r="V178" s="51"/>
      <c r="W178" s="49"/>
      <c r="X178" s="49"/>
      <c r="Y178" s="49"/>
      <c r="Z178" s="49"/>
      <c r="AA178" s="49"/>
      <c r="AB178" s="49"/>
      <c r="AC178" s="49"/>
      <c r="AD178" s="49"/>
      <c r="AE178" s="49"/>
      <c r="AF178" s="49"/>
      <c r="AG178" s="49"/>
      <c r="AH178" s="49"/>
    </row>
    <row r="179" spans="2:34" x14ac:dyDescent="0.25">
      <c r="B179" s="49"/>
      <c r="C179" s="49"/>
      <c r="D179" s="49"/>
      <c r="E179" s="49"/>
      <c r="F179" s="49"/>
      <c r="G179" s="49"/>
      <c r="H179" s="49"/>
      <c r="I179" s="49"/>
      <c r="J179" s="49"/>
      <c r="K179" s="49"/>
      <c r="L179" s="49"/>
      <c r="M179" s="49"/>
      <c r="N179" s="51"/>
      <c r="O179" s="51"/>
      <c r="P179" s="51"/>
      <c r="Q179" s="51"/>
      <c r="R179" s="51"/>
      <c r="S179" s="51"/>
      <c r="T179" s="51"/>
      <c r="U179" s="51"/>
      <c r="V179" s="51"/>
      <c r="W179" s="49"/>
      <c r="X179" s="49"/>
      <c r="Y179" s="49"/>
      <c r="Z179" s="49"/>
      <c r="AA179" s="49"/>
      <c r="AB179" s="49"/>
      <c r="AC179" s="49"/>
      <c r="AD179" s="49"/>
      <c r="AE179" s="49"/>
      <c r="AF179" s="49"/>
      <c r="AG179" s="49"/>
      <c r="AH179" s="49"/>
    </row>
    <row r="180" spans="2:34" x14ac:dyDescent="0.25">
      <c r="B180" s="49"/>
      <c r="C180" s="49"/>
      <c r="D180" s="49"/>
      <c r="E180" s="49"/>
      <c r="F180" s="49"/>
      <c r="G180" s="49"/>
      <c r="H180" s="49"/>
      <c r="I180" s="49"/>
      <c r="J180" s="49"/>
      <c r="K180" s="49"/>
      <c r="L180" s="49"/>
      <c r="M180" s="49"/>
      <c r="N180" s="51"/>
      <c r="O180" s="51"/>
      <c r="P180" s="51"/>
      <c r="Q180" s="51"/>
      <c r="R180" s="51"/>
      <c r="S180" s="51"/>
      <c r="T180" s="51"/>
      <c r="U180" s="51"/>
      <c r="V180" s="51"/>
      <c r="W180" s="49"/>
      <c r="X180" s="49"/>
      <c r="Y180" s="49"/>
      <c r="Z180" s="49"/>
      <c r="AA180" s="49"/>
      <c r="AB180" s="49"/>
      <c r="AC180" s="49"/>
      <c r="AD180" s="49"/>
      <c r="AE180" s="49"/>
      <c r="AF180" s="49"/>
      <c r="AG180" s="49"/>
      <c r="AH180" s="49"/>
    </row>
    <row r="181" spans="2:34" x14ac:dyDescent="0.25">
      <c r="B181" s="49"/>
      <c r="C181" s="49"/>
      <c r="D181" s="49"/>
      <c r="E181" s="49"/>
      <c r="F181" s="49"/>
      <c r="G181" s="49"/>
      <c r="H181" s="49"/>
      <c r="I181" s="49"/>
      <c r="J181" s="49"/>
      <c r="K181" s="49"/>
      <c r="L181" s="49"/>
      <c r="M181" s="49"/>
      <c r="N181" s="51"/>
      <c r="O181" s="51"/>
      <c r="P181" s="51"/>
      <c r="Q181" s="51"/>
      <c r="R181" s="51"/>
      <c r="S181" s="51"/>
      <c r="T181" s="51"/>
      <c r="U181" s="51"/>
      <c r="V181" s="51"/>
      <c r="W181" s="49"/>
      <c r="X181" s="49"/>
      <c r="Y181" s="49"/>
      <c r="Z181" s="49"/>
      <c r="AA181" s="49"/>
      <c r="AB181" s="49"/>
      <c r="AC181" s="49"/>
      <c r="AD181" s="49"/>
      <c r="AE181" s="49"/>
      <c r="AF181" s="49"/>
      <c r="AG181" s="49"/>
      <c r="AH181" s="49"/>
    </row>
    <row r="182" spans="2:34" x14ac:dyDescent="0.25">
      <c r="B182" s="49"/>
      <c r="C182" s="49"/>
      <c r="D182" s="49"/>
      <c r="E182" s="49"/>
      <c r="F182" s="49"/>
      <c r="G182" s="49"/>
      <c r="H182" s="49"/>
      <c r="I182" s="49"/>
      <c r="J182" s="49"/>
      <c r="K182" s="49"/>
      <c r="L182" s="49"/>
      <c r="M182" s="49"/>
      <c r="N182" s="51"/>
      <c r="O182" s="51"/>
      <c r="P182" s="51"/>
      <c r="Q182" s="51"/>
      <c r="R182" s="51"/>
      <c r="S182" s="51"/>
      <c r="T182" s="51"/>
      <c r="U182" s="51"/>
      <c r="V182" s="51"/>
      <c r="W182" s="49"/>
      <c r="X182" s="49"/>
      <c r="Y182" s="49"/>
      <c r="Z182" s="49"/>
      <c r="AA182" s="49"/>
      <c r="AB182" s="49"/>
      <c r="AC182" s="49"/>
      <c r="AD182" s="49"/>
      <c r="AE182" s="49"/>
      <c r="AF182" s="49"/>
      <c r="AG182" s="49"/>
      <c r="AH182" s="49"/>
    </row>
    <row r="183" spans="2:34" x14ac:dyDescent="0.25">
      <c r="B183" s="49"/>
      <c r="C183" s="49"/>
      <c r="D183" s="49"/>
      <c r="E183" s="49"/>
      <c r="F183" s="49"/>
      <c r="G183" s="49"/>
      <c r="H183" s="49"/>
      <c r="I183" s="49"/>
      <c r="J183" s="49"/>
      <c r="K183" s="49"/>
      <c r="L183" s="49"/>
      <c r="M183" s="49"/>
      <c r="N183" s="51"/>
      <c r="O183" s="51"/>
      <c r="P183" s="51"/>
      <c r="Q183" s="51"/>
      <c r="R183" s="51"/>
      <c r="S183" s="51"/>
      <c r="T183" s="51"/>
      <c r="U183" s="51"/>
      <c r="V183" s="51"/>
      <c r="W183" s="49"/>
      <c r="X183" s="49"/>
      <c r="Y183" s="49"/>
      <c r="Z183" s="49"/>
      <c r="AA183" s="49"/>
      <c r="AB183" s="49"/>
      <c r="AC183" s="49"/>
      <c r="AD183" s="49"/>
      <c r="AE183" s="49"/>
      <c r="AF183" s="49"/>
      <c r="AG183" s="49"/>
      <c r="AH183" s="49"/>
    </row>
    <row r="184" spans="2:34" x14ac:dyDescent="0.25">
      <c r="B184" s="49"/>
      <c r="C184" s="49"/>
      <c r="D184" s="49"/>
      <c r="E184" s="49"/>
      <c r="F184" s="49"/>
      <c r="G184" s="49"/>
      <c r="H184" s="49"/>
      <c r="I184" s="49"/>
      <c r="J184" s="49"/>
      <c r="K184" s="49"/>
      <c r="L184" s="49"/>
      <c r="M184" s="49"/>
      <c r="N184" s="51"/>
      <c r="O184" s="51"/>
      <c r="P184" s="51"/>
      <c r="Q184" s="51"/>
      <c r="R184" s="51"/>
      <c r="S184" s="51"/>
      <c r="T184" s="51"/>
      <c r="U184" s="51"/>
      <c r="V184" s="51"/>
      <c r="W184" s="49"/>
      <c r="X184" s="49"/>
      <c r="Y184" s="49"/>
      <c r="Z184" s="49"/>
      <c r="AA184" s="49"/>
      <c r="AB184" s="49"/>
      <c r="AC184" s="49"/>
      <c r="AD184" s="49"/>
      <c r="AE184" s="49"/>
      <c r="AF184" s="49"/>
      <c r="AG184" s="49"/>
      <c r="AH184" s="49"/>
    </row>
    <row r="185" spans="2:34" x14ac:dyDescent="0.25">
      <c r="B185" s="49"/>
      <c r="C185" s="49"/>
      <c r="D185" s="49"/>
      <c r="E185" s="49"/>
      <c r="F185" s="49"/>
      <c r="G185" s="49"/>
      <c r="H185" s="49"/>
      <c r="I185" s="49"/>
      <c r="J185" s="49"/>
      <c r="K185" s="49"/>
      <c r="L185" s="49"/>
      <c r="M185" s="49"/>
      <c r="N185" s="51"/>
      <c r="O185" s="51"/>
      <c r="P185" s="51"/>
      <c r="Q185" s="51"/>
      <c r="R185" s="51"/>
      <c r="S185" s="51"/>
      <c r="T185" s="51"/>
      <c r="U185" s="51"/>
      <c r="V185" s="51"/>
      <c r="W185" s="49"/>
      <c r="X185" s="49"/>
      <c r="Y185" s="49"/>
      <c r="Z185" s="49"/>
      <c r="AA185" s="49"/>
      <c r="AB185" s="49"/>
      <c r="AC185" s="49"/>
      <c r="AD185" s="49"/>
      <c r="AE185" s="49"/>
      <c r="AF185" s="49"/>
      <c r="AG185" s="49"/>
      <c r="AH185" s="49"/>
    </row>
    <row r="186" spans="2:34" x14ac:dyDescent="0.25">
      <c r="B186" s="49"/>
      <c r="C186" s="49"/>
      <c r="D186" s="49"/>
      <c r="E186" s="49"/>
      <c r="F186" s="49"/>
      <c r="G186" s="49"/>
      <c r="H186" s="49"/>
      <c r="I186" s="49"/>
      <c r="J186" s="49"/>
      <c r="K186" s="49"/>
      <c r="L186" s="49"/>
      <c r="M186" s="49"/>
      <c r="N186" s="51"/>
      <c r="O186" s="51"/>
      <c r="P186" s="51"/>
      <c r="Q186" s="51"/>
      <c r="R186" s="51"/>
      <c r="S186" s="51"/>
      <c r="T186" s="51"/>
      <c r="U186" s="51"/>
      <c r="V186" s="51"/>
      <c r="W186" s="49"/>
      <c r="X186" s="49"/>
      <c r="Y186" s="49"/>
      <c r="Z186" s="49"/>
      <c r="AA186" s="49"/>
      <c r="AB186" s="49"/>
      <c r="AC186" s="49"/>
      <c r="AD186" s="49"/>
      <c r="AE186" s="49"/>
      <c r="AF186" s="49"/>
      <c r="AG186" s="49"/>
      <c r="AH186" s="49"/>
    </row>
    <row r="187" spans="2:34" x14ac:dyDescent="0.25">
      <c r="B187" s="49"/>
      <c r="C187" s="49"/>
      <c r="D187" s="49"/>
      <c r="E187" s="49"/>
      <c r="F187" s="49"/>
      <c r="G187" s="49"/>
      <c r="H187" s="49"/>
      <c r="I187" s="49"/>
      <c r="J187" s="49"/>
      <c r="K187" s="49"/>
      <c r="L187" s="49"/>
      <c r="M187" s="49"/>
      <c r="N187" s="51"/>
      <c r="O187" s="51"/>
      <c r="P187" s="51"/>
      <c r="Q187" s="51"/>
      <c r="R187" s="51"/>
      <c r="S187" s="51"/>
      <c r="T187" s="51"/>
      <c r="U187" s="51"/>
      <c r="V187" s="51"/>
      <c r="W187" s="49"/>
      <c r="X187" s="49"/>
      <c r="Y187" s="49"/>
      <c r="Z187" s="49"/>
      <c r="AA187" s="49"/>
      <c r="AB187" s="49"/>
      <c r="AC187" s="49"/>
      <c r="AD187" s="49"/>
      <c r="AE187" s="49"/>
      <c r="AF187" s="49"/>
      <c r="AG187" s="49"/>
      <c r="AH187" s="49"/>
    </row>
    <row r="188" spans="2:34" x14ac:dyDescent="0.25">
      <c r="B188" s="49"/>
      <c r="C188" s="49"/>
      <c r="D188" s="49"/>
      <c r="E188" s="49"/>
      <c r="F188" s="49"/>
      <c r="G188" s="49"/>
      <c r="H188" s="49"/>
      <c r="I188" s="49"/>
      <c r="J188" s="49"/>
      <c r="K188" s="49"/>
      <c r="L188" s="49"/>
      <c r="M188" s="49"/>
      <c r="N188" s="51"/>
      <c r="O188" s="51"/>
      <c r="P188" s="51"/>
      <c r="Q188" s="51"/>
      <c r="R188" s="51"/>
      <c r="S188" s="51"/>
      <c r="T188" s="51"/>
      <c r="U188" s="51"/>
      <c r="V188" s="51"/>
      <c r="W188" s="49"/>
      <c r="X188" s="49"/>
      <c r="Y188" s="49"/>
      <c r="Z188" s="49"/>
      <c r="AA188" s="49"/>
      <c r="AB188" s="49"/>
      <c r="AC188" s="49"/>
      <c r="AD188" s="49"/>
      <c r="AE188" s="49"/>
      <c r="AF188" s="49"/>
      <c r="AG188" s="49"/>
      <c r="AH188" s="49"/>
    </row>
    <row r="189" spans="2:34" x14ac:dyDescent="0.25">
      <c r="B189" s="49"/>
      <c r="C189" s="49"/>
      <c r="D189" s="49"/>
      <c r="E189" s="49"/>
      <c r="F189" s="49"/>
      <c r="G189" s="49"/>
      <c r="H189" s="49"/>
      <c r="I189" s="49"/>
      <c r="J189" s="49"/>
      <c r="K189" s="49"/>
      <c r="L189" s="49"/>
      <c r="M189" s="49"/>
      <c r="N189" s="51"/>
      <c r="O189" s="51"/>
      <c r="P189" s="51"/>
      <c r="Q189" s="51"/>
      <c r="R189" s="51"/>
      <c r="S189" s="51"/>
      <c r="T189" s="51"/>
      <c r="U189" s="51"/>
      <c r="V189" s="51"/>
      <c r="W189" s="49"/>
      <c r="X189" s="49"/>
      <c r="Y189" s="49"/>
      <c r="Z189" s="49"/>
      <c r="AA189" s="49"/>
      <c r="AB189" s="49"/>
      <c r="AC189" s="49"/>
      <c r="AD189" s="49"/>
      <c r="AE189" s="49"/>
      <c r="AF189" s="49"/>
      <c r="AG189" s="49"/>
      <c r="AH189" s="49"/>
    </row>
    <row r="190" spans="2:34" x14ac:dyDescent="0.25">
      <c r="B190" s="49"/>
      <c r="C190" s="49"/>
      <c r="D190" s="49"/>
      <c r="E190" s="49"/>
      <c r="F190" s="49"/>
      <c r="G190" s="49"/>
      <c r="H190" s="49"/>
      <c r="I190" s="49"/>
      <c r="J190" s="49"/>
      <c r="K190" s="49"/>
      <c r="L190" s="49"/>
      <c r="M190" s="49"/>
      <c r="N190" s="51"/>
      <c r="O190" s="51"/>
      <c r="P190" s="51"/>
      <c r="Q190" s="51"/>
      <c r="R190" s="51"/>
      <c r="S190" s="51"/>
      <c r="T190" s="51"/>
      <c r="U190" s="51"/>
      <c r="V190" s="51"/>
      <c r="W190" s="49"/>
      <c r="X190" s="49"/>
      <c r="Y190" s="49"/>
      <c r="Z190" s="49"/>
      <c r="AA190" s="49"/>
      <c r="AB190" s="49"/>
      <c r="AC190" s="49"/>
      <c r="AD190" s="49"/>
      <c r="AE190" s="49"/>
      <c r="AF190" s="49"/>
      <c r="AG190" s="49"/>
      <c r="AH190" s="49"/>
    </row>
    <row r="191" spans="2:34" x14ac:dyDescent="0.25">
      <c r="N191" s="9"/>
      <c r="O191" s="9"/>
      <c r="P191" s="9"/>
      <c r="Q191" s="9"/>
      <c r="R191" s="9"/>
      <c r="S191" s="9"/>
      <c r="T191" s="9"/>
      <c r="U191" s="9"/>
      <c r="V191" s="9"/>
    </row>
    <row r="192" spans="2:34" x14ac:dyDescent="0.25">
      <c r="N192" s="9"/>
      <c r="O192" s="9"/>
      <c r="P192" s="9"/>
      <c r="Q192" s="9"/>
      <c r="R192" s="9"/>
      <c r="S192" s="9"/>
      <c r="T192" s="9"/>
      <c r="U192" s="9"/>
      <c r="V192" s="9"/>
    </row>
    <row r="193" spans="14:22" x14ac:dyDescent="0.25">
      <c r="N193" s="9"/>
      <c r="O193" s="9"/>
      <c r="P193" s="9"/>
      <c r="Q193" s="9"/>
      <c r="R193" s="9"/>
      <c r="S193" s="9"/>
      <c r="T193" s="9"/>
      <c r="U193" s="9"/>
      <c r="V193" s="9"/>
    </row>
    <row r="194" spans="14:22" x14ac:dyDescent="0.25">
      <c r="N194" s="9"/>
      <c r="O194" s="9"/>
      <c r="P194" s="9"/>
      <c r="Q194" s="9"/>
      <c r="R194" s="9"/>
      <c r="S194" s="9"/>
      <c r="T194" s="9"/>
      <c r="U194" s="9"/>
      <c r="V194" s="9"/>
    </row>
    <row r="195" spans="14:22" x14ac:dyDescent="0.25">
      <c r="N195" s="9"/>
      <c r="O195" s="9"/>
      <c r="P195" s="9"/>
      <c r="Q195" s="9"/>
      <c r="R195" s="9"/>
      <c r="S195" s="9"/>
      <c r="T195" s="9"/>
      <c r="U195" s="9"/>
      <c r="V195" s="9"/>
    </row>
    <row r="196" spans="14:22" x14ac:dyDescent="0.25">
      <c r="N196" s="9"/>
      <c r="O196" s="9"/>
      <c r="P196" s="9"/>
      <c r="Q196" s="9"/>
      <c r="R196" s="9"/>
      <c r="S196" s="9"/>
      <c r="T196" s="9"/>
      <c r="U196" s="9"/>
      <c r="V196" s="9"/>
    </row>
    <row r="197" spans="14:22" x14ac:dyDescent="0.25">
      <c r="N197" s="9"/>
      <c r="O197" s="9"/>
      <c r="P197" s="9"/>
      <c r="Q197" s="9"/>
      <c r="R197" s="9"/>
      <c r="S197" s="9"/>
      <c r="T197" s="9"/>
      <c r="U197" s="9"/>
      <c r="V197" s="9"/>
    </row>
    <row r="198" spans="14:22" x14ac:dyDescent="0.25">
      <c r="N198" s="9"/>
      <c r="O198" s="9"/>
      <c r="P198" s="9"/>
      <c r="Q198" s="9"/>
      <c r="R198" s="9"/>
      <c r="S198" s="9"/>
      <c r="T198" s="9"/>
      <c r="U198" s="9"/>
      <c r="V198" s="9"/>
    </row>
    <row r="199" spans="14:22" x14ac:dyDescent="0.25">
      <c r="N199" s="9"/>
      <c r="O199" s="9"/>
      <c r="P199" s="9"/>
      <c r="Q199" s="9"/>
      <c r="R199" s="9"/>
      <c r="S199" s="9"/>
      <c r="T199" s="9"/>
      <c r="U199" s="9"/>
      <c r="V199" s="9"/>
    </row>
    <row r="200" spans="14:22" x14ac:dyDescent="0.25">
      <c r="N200" s="9"/>
      <c r="O200" s="9"/>
      <c r="P200" s="9"/>
      <c r="Q200" s="9"/>
      <c r="R200" s="9"/>
      <c r="S200" s="9"/>
      <c r="T200" s="9"/>
      <c r="U200" s="9"/>
      <c r="V200" s="9"/>
    </row>
    <row r="201" spans="14:22" x14ac:dyDescent="0.25">
      <c r="N201" s="9"/>
      <c r="O201" s="9"/>
      <c r="P201" s="9"/>
      <c r="Q201" s="9"/>
      <c r="R201" s="9"/>
      <c r="S201" s="9"/>
      <c r="T201" s="9"/>
      <c r="U201" s="9"/>
      <c r="V201" s="9"/>
    </row>
    <row r="202" spans="14:22" x14ac:dyDescent="0.25">
      <c r="N202" s="9"/>
      <c r="O202" s="9"/>
      <c r="P202" s="9"/>
      <c r="Q202" s="9"/>
      <c r="R202" s="9"/>
      <c r="S202" s="9"/>
      <c r="T202" s="9"/>
      <c r="U202" s="9"/>
      <c r="V202" s="9"/>
    </row>
    <row r="203" spans="14:22" x14ac:dyDescent="0.25">
      <c r="N203" s="9"/>
      <c r="O203" s="9"/>
      <c r="P203" s="9"/>
      <c r="Q203" s="9"/>
      <c r="R203" s="9"/>
      <c r="S203" s="9"/>
      <c r="T203" s="9"/>
      <c r="U203" s="9"/>
      <c r="V203" s="9"/>
    </row>
    <row r="204" spans="14:22" x14ac:dyDescent="0.25">
      <c r="N204" s="9"/>
      <c r="O204" s="9"/>
      <c r="P204" s="9"/>
      <c r="Q204" s="9"/>
      <c r="R204" s="9"/>
      <c r="S204" s="9"/>
      <c r="T204" s="9"/>
      <c r="U204" s="9"/>
      <c r="V204" s="9"/>
    </row>
    <row r="205" spans="14:22" x14ac:dyDescent="0.25">
      <c r="N205" s="9"/>
      <c r="O205" s="9"/>
      <c r="P205" s="9"/>
      <c r="Q205" s="9"/>
      <c r="R205" s="9"/>
      <c r="S205" s="9"/>
      <c r="T205" s="9"/>
      <c r="U205" s="9"/>
      <c r="V205" s="9"/>
    </row>
    <row r="206" spans="14:22" x14ac:dyDescent="0.25">
      <c r="N206" s="9"/>
      <c r="O206" s="9"/>
      <c r="P206" s="9"/>
      <c r="Q206" s="9"/>
      <c r="R206" s="9"/>
      <c r="S206" s="9"/>
      <c r="T206" s="9"/>
      <c r="U206" s="9"/>
      <c r="V206" s="9"/>
    </row>
    <row r="207" spans="14:22" x14ac:dyDescent="0.25">
      <c r="N207" s="9"/>
      <c r="O207" s="9"/>
      <c r="P207" s="9"/>
      <c r="Q207" s="9"/>
      <c r="R207" s="9"/>
      <c r="S207" s="9"/>
      <c r="T207" s="9"/>
      <c r="U207" s="9"/>
      <c r="V207" s="9"/>
    </row>
    <row r="208" spans="14:22" x14ac:dyDescent="0.25">
      <c r="N208" s="9"/>
      <c r="O208" s="9"/>
      <c r="P208" s="9"/>
      <c r="Q208" s="9"/>
      <c r="R208" s="9"/>
      <c r="S208" s="9"/>
      <c r="T208" s="9"/>
      <c r="U208" s="9"/>
      <c r="V208" s="9"/>
    </row>
    <row r="209" spans="14:22" x14ac:dyDescent="0.25">
      <c r="N209" s="9"/>
      <c r="O209" s="9"/>
      <c r="P209" s="9"/>
      <c r="Q209" s="9"/>
      <c r="R209" s="9"/>
      <c r="S209" s="9"/>
      <c r="T209" s="9"/>
      <c r="U209" s="9"/>
      <c r="V209" s="9"/>
    </row>
    <row r="210" spans="14:22" x14ac:dyDescent="0.25">
      <c r="N210" s="9"/>
      <c r="O210" s="9"/>
      <c r="P210" s="9"/>
      <c r="Q210" s="9"/>
      <c r="R210" s="9"/>
      <c r="S210" s="9"/>
      <c r="T210" s="9"/>
      <c r="U210" s="9"/>
      <c r="V210" s="9"/>
    </row>
    <row r="211" spans="14:22" x14ac:dyDescent="0.25">
      <c r="N211" s="9"/>
      <c r="O211" s="9"/>
      <c r="P211" s="9"/>
      <c r="Q211" s="9"/>
      <c r="R211" s="9"/>
      <c r="S211" s="9"/>
      <c r="T211" s="9"/>
      <c r="U211" s="9"/>
      <c r="V211" s="9"/>
    </row>
    <row r="212" spans="14:22" x14ac:dyDescent="0.25">
      <c r="N212" s="9"/>
      <c r="O212" s="9"/>
      <c r="P212" s="9"/>
      <c r="Q212" s="9"/>
      <c r="R212" s="9"/>
      <c r="S212" s="9"/>
      <c r="T212" s="9"/>
      <c r="U212" s="9"/>
      <c r="V212" s="9"/>
    </row>
    <row r="213" spans="14:22" x14ac:dyDescent="0.25">
      <c r="N213" s="9"/>
      <c r="O213" s="9"/>
      <c r="P213" s="9"/>
      <c r="Q213" s="9"/>
      <c r="R213" s="9"/>
      <c r="S213" s="9"/>
      <c r="T213" s="9"/>
      <c r="U213" s="9"/>
      <c r="V213" s="9"/>
    </row>
    <row r="214" spans="14:22" x14ac:dyDescent="0.25">
      <c r="N214" s="9"/>
      <c r="O214" s="9"/>
      <c r="P214" s="9"/>
      <c r="Q214" s="9"/>
      <c r="R214" s="9"/>
      <c r="S214" s="9"/>
      <c r="T214" s="9"/>
      <c r="U214" s="9"/>
      <c r="V214" s="9"/>
    </row>
    <row r="215" spans="14:22" x14ac:dyDescent="0.25">
      <c r="N215" s="9"/>
      <c r="O215" s="9"/>
      <c r="P215" s="9"/>
      <c r="Q215" s="9"/>
      <c r="R215" s="9"/>
      <c r="S215" s="9"/>
      <c r="T215" s="9"/>
      <c r="U215" s="9"/>
      <c r="V215" s="9"/>
    </row>
    <row r="216" spans="14:22" x14ac:dyDescent="0.25">
      <c r="N216" s="9"/>
      <c r="O216" s="9"/>
      <c r="P216" s="9"/>
      <c r="Q216" s="9"/>
      <c r="R216" s="9"/>
      <c r="S216" s="9"/>
      <c r="T216" s="9"/>
      <c r="U216" s="9"/>
      <c r="V216" s="9"/>
    </row>
    <row r="217" spans="14:22" x14ac:dyDescent="0.25">
      <c r="N217" s="9"/>
      <c r="O217" s="9"/>
      <c r="P217" s="9"/>
      <c r="Q217" s="9"/>
      <c r="R217" s="9"/>
      <c r="S217" s="9"/>
      <c r="T217" s="9"/>
      <c r="U217" s="9"/>
      <c r="V217" s="9"/>
    </row>
    <row r="218" spans="14:22" x14ac:dyDescent="0.25">
      <c r="N218" s="9"/>
      <c r="O218" s="9"/>
      <c r="P218" s="9"/>
      <c r="Q218" s="9"/>
      <c r="R218" s="9"/>
      <c r="S218" s="9"/>
      <c r="T218" s="9"/>
      <c r="U218" s="9"/>
      <c r="V218" s="9"/>
    </row>
    <row r="219" spans="14:22" x14ac:dyDescent="0.25">
      <c r="N219" s="9"/>
      <c r="O219" s="9"/>
      <c r="P219" s="9"/>
      <c r="Q219" s="9"/>
      <c r="R219" s="9"/>
      <c r="S219" s="9"/>
      <c r="T219" s="9"/>
      <c r="U219" s="9"/>
      <c r="V219" s="9"/>
    </row>
    <row r="220" spans="14:22" x14ac:dyDescent="0.25">
      <c r="N220" s="9"/>
      <c r="O220" s="9"/>
      <c r="P220" s="9"/>
      <c r="Q220" s="9"/>
      <c r="R220" s="9"/>
      <c r="S220" s="9"/>
      <c r="T220" s="9"/>
      <c r="U220" s="9"/>
      <c r="V220" s="9"/>
    </row>
    <row r="221" spans="14:22" x14ac:dyDescent="0.25">
      <c r="N221" s="9"/>
      <c r="O221" s="9"/>
      <c r="P221" s="9"/>
      <c r="Q221" s="9"/>
      <c r="R221" s="9"/>
      <c r="S221" s="9"/>
      <c r="T221" s="9"/>
      <c r="U221" s="9"/>
      <c r="V221" s="9"/>
    </row>
    <row r="222" spans="14:22" x14ac:dyDescent="0.25">
      <c r="N222" s="9"/>
      <c r="O222" s="9"/>
      <c r="P222" s="9"/>
      <c r="Q222" s="9"/>
      <c r="R222" s="9"/>
      <c r="S222" s="9"/>
      <c r="T222" s="9"/>
      <c r="U222" s="9"/>
      <c r="V222" s="9"/>
    </row>
    <row r="223" spans="14:22" x14ac:dyDescent="0.25">
      <c r="N223" s="9"/>
      <c r="O223" s="9"/>
      <c r="P223" s="9"/>
      <c r="Q223" s="9"/>
      <c r="R223" s="9"/>
      <c r="S223" s="9"/>
      <c r="T223" s="9"/>
      <c r="U223" s="9"/>
      <c r="V223" s="9"/>
    </row>
    <row r="224" spans="14:22" x14ac:dyDescent="0.25">
      <c r="N224" s="9"/>
      <c r="O224" s="9"/>
      <c r="P224" s="9"/>
      <c r="Q224" s="9"/>
      <c r="R224" s="9"/>
      <c r="S224" s="9"/>
      <c r="T224" s="9"/>
      <c r="U224" s="9"/>
      <c r="V224" s="9"/>
    </row>
    <row r="225" spans="14:22" x14ac:dyDescent="0.25">
      <c r="N225" s="9"/>
      <c r="O225" s="9"/>
      <c r="P225" s="9"/>
      <c r="Q225" s="9"/>
      <c r="R225" s="9"/>
      <c r="S225" s="9"/>
      <c r="T225" s="9"/>
      <c r="U225" s="9"/>
      <c r="V225" s="9"/>
    </row>
    <row r="226" spans="14:22" x14ac:dyDescent="0.25">
      <c r="N226" s="9"/>
      <c r="O226" s="9"/>
      <c r="P226" s="9"/>
      <c r="Q226" s="9"/>
      <c r="R226" s="9"/>
      <c r="S226" s="9"/>
      <c r="T226" s="9"/>
      <c r="U226" s="9"/>
      <c r="V226" s="9"/>
    </row>
    <row r="227" spans="14:22" x14ac:dyDescent="0.25">
      <c r="N227" s="9"/>
      <c r="O227" s="9"/>
      <c r="P227" s="9"/>
      <c r="Q227" s="9"/>
      <c r="R227" s="9"/>
      <c r="S227" s="9"/>
      <c r="T227" s="9"/>
      <c r="U227" s="9"/>
      <c r="V227" s="9"/>
    </row>
    <row r="228" spans="14:22" x14ac:dyDescent="0.25">
      <c r="N228" s="9"/>
      <c r="O228" s="9"/>
      <c r="P228" s="9"/>
      <c r="Q228" s="9"/>
      <c r="R228" s="9"/>
      <c r="S228" s="9"/>
      <c r="T228" s="9"/>
      <c r="U228" s="9"/>
      <c r="V228" s="9"/>
    </row>
    <row r="229" spans="14:22" x14ac:dyDescent="0.25">
      <c r="N229" s="9"/>
      <c r="O229" s="9"/>
      <c r="P229" s="9"/>
      <c r="Q229" s="9"/>
      <c r="R229" s="9"/>
      <c r="S229" s="9"/>
      <c r="T229" s="9"/>
      <c r="U229" s="9"/>
      <c r="V229" s="9"/>
    </row>
    <row r="230" spans="14:22" x14ac:dyDescent="0.25">
      <c r="N230" s="9"/>
      <c r="O230" s="9"/>
      <c r="P230" s="9"/>
      <c r="Q230" s="9"/>
      <c r="R230" s="9"/>
      <c r="S230" s="9"/>
      <c r="T230" s="9"/>
      <c r="U230" s="9"/>
      <c r="V230" s="9"/>
    </row>
    <row r="231" spans="14:22" x14ac:dyDescent="0.25">
      <c r="N231" s="9"/>
      <c r="O231" s="9"/>
      <c r="P231" s="9"/>
      <c r="Q231" s="9"/>
      <c r="R231" s="9"/>
      <c r="S231" s="9"/>
      <c r="T231" s="9"/>
      <c r="U231" s="9"/>
      <c r="V231" s="9"/>
    </row>
    <row r="232" spans="14:22" x14ac:dyDescent="0.25">
      <c r="N232" s="9"/>
      <c r="O232" s="9"/>
      <c r="P232" s="9"/>
      <c r="Q232" s="9"/>
      <c r="R232" s="9"/>
      <c r="S232" s="9"/>
      <c r="T232" s="9"/>
      <c r="U232" s="9"/>
      <c r="V232" s="9"/>
    </row>
    <row r="233" spans="14:22" x14ac:dyDescent="0.25">
      <c r="N233" s="9"/>
      <c r="O233" s="9"/>
      <c r="P233" s="9"/>
      <c r="Q233" s="9"/>
      <c r="R233" s="9"/>
      <c r="S233" s="9"/>
      <c r="T233" s="9"/>
      <c r="U233" s="9"/>
      <c r="V233" s="9"/>
    </row>
    <row r="234" spans="14:22" x14ac:dyDescent="0.25">
      <c r="N234" s="9"/>
      <c r="O234" s="9"/>
      <c r="P234" s="9"/>
      <c r="Q234" s="9"/>
      <c r="R234" s="9"/>
      <c r="S234" s="9"/>
      <c r="T234" s="9"/>
      <c r="U234" s="9"/>
      <c r="V234" s="9"/>
    </row>
    <row r="235" spans="14:22" x14ac:dyDescent="0.25">
      <c r="N235" s="9"/>
      <c r="O235" s="9"/>
      <c r="P235" s="9"/>
      <c r="Q235" s="9"/>
      <c r="R235" s="9"/>
      <c r="S235" s="9"/>
      <c r="T235" s="9"/>
      <c r="U235" s="9"/>
      <c r="V235" s="9"/>
    </row>
    <row r="236" spans="14:22" x14ac:dyDescent="0.25">
      <c r="N236" s="9"/>
      <c r="O236" s="9"/>
      <c r="P236" s="9"/>
      <c r="Q236" s="9"/>
      <c r="R236" s="9"/>
      <c r="S236" s="9"/>
      <c r="T236" s="9"/>
      <c r="U236" s="9"/>
      <c r="V236" s="9"/>
    </row>
    <row r="237" spans="14:22" x14ac:dyDescent="0.25">
      <c r="N237" s="9"/>
      <c r="O237" s="9"/>
      <c r="P237" s="9"/>
      <c r="Q237" s="9"/>
      <c r="R237" s="9"/>
      <c r="S237" s="9"/>
      <c r="T237" s="9"/>
      <c r="U237" s="9"/>
      <c r="V237" s="9"/>
    </row>
    <row r="238" spans="14:22" x14ac:dyDescent="0.25">
      <c r="N238" s="9"/>
      <c r="O238" s="9"/>
      <c r="P238" s="9"/>
      <c r="Q238" s="9"/>
      <c r="R238" s="9"/>
      <c r="S238" s="9"/>
      <c r="T238" s="9"/>
      <c r="U238" s="9"/>
      <c r="V238" s="9"/>
    </row>
    <row r="239" spans="14:22" x14ac:dyDescent="0.25">
      <c r="N239" s="9"/>
      <c r="O239" s="9"/>
      <c r="P239" s="9"/>
      <c r="Q239" s="9"/>
      <c r="R239" s="9"/>
      <c r="S239" s="9"/>
      <c r="T239" s="9"/>
      <c r="U239" s="9"/>
      <c r="V239" s="9"/>
    </row>
    <row r="240" spans="14:22" x14ac:dyDescent="0.25">
      <c r="N240" s="9"/>
      <c r="O240" s="9"/>
      <c r="P240" s="9"/>
      <c r="Q240" s="9"/>
      <c r="R240" s="9"/>
      <c r="S240" s="9"/>
      <c r="T240" s="9"/>
      <c r="U240" s="9"/>
      <c r="V240" s="9"/>
    </row>
    <row r="241" spans="14:22" x14ac:dyDescent="0.25">
      <c r="N241" s="9"/>
      <c r="O241" s="9"/>
      <c r="P241" s="9"/>
      <c r="Q241" s="9"/>
      <c r="R241" s="9"/>
      <c r="S241" s="9"/>
      <c r="T241" s="9"/>
      <c r="U241" s="9"/>
      <c r="V241" s="9"/>
    </row>
    <row r="242" spans="14:22" x14ac:dyDescent="0.25">
      <c r="N242" s="9"/>
      <c r="O242" s="9"/>
      <c r="P242" s="9"/>
      <c r="Q242" s="9"/>
      <c r="R242" s="9"/>
      <c r="S242" s="9"/>
      <c r="T242" s="9"/>
      <c r="U242" s="9"/>
      <c r="V242" s="9"/>
    </row>
    <row r="243" spans="14:22" x14ac:dyDescent="0.25">
      <c r="N243" s="9"/>
      <c r="O243" s="9"/>
      <c r="P243" s="9"/>
      <c r="Q243" s="9"/>
      <c r="R243" s="9"/>
      <c r="S243" s="9"/>
      <c r="T243" s="9"/>
      <c r="U243" s="9"/>
      <c r="V243" s="9"/>
    </row>
    <row r="244" spans="14:22" x14ac:dyDescent="0.25">
      <c r="N244" s="9"/>
      <c r="O244" s="9"/>
      <c r="P244" s="9"/>
      <c r="Q244" s="9"/>
      <c r="R244" s="9"/>
      <c r="S244" s="9"/>
      <c r="T244" s="9"/>
      <c r="U244" s="9"/>
      <c r="V244" s="9"/>
    </row>
    <row r="245" spans="14:22" x14ac:dyDescent="0.25">
      <c r="N245" s="9"/>
      <c r="O245" s="9"/>
      <c r="P245" s="9"/>
      <c r="Q245" s="9"/>
      <c r="R245" s="9"/>
      <c r="S245" s="9"/>
      <c r="T245" s="9"/>
      <c r="U245" s="9"/>
      <c r="V245" s="9"/>
    </row>
    <row r="246" spans="14:22" x14ac:dyDescent="0.25">
      <c r="N246" s="9"/>
      <c r="O246" s="9"/>
      <c r="P246" s="9"/>
      <c r="Q246" s="9"/>
      <c r="R246" s="9"/>
      <c r="S246" s="9"/>
      <c r="T246" s="9"/>
      <c r="U246" s="9"/>
      <c r="V246" s="9"/>
    </row>
    <row r="247" spans="14:22" x14ac:dyDescent="0.25">
      <c r="N247" s="9"/>
      <c r="O247" s="9"/>
      <c r="P247" s="9"/>
      <c r="Q247" s="9"/>
      <c r="R247" s="9"/>
      <c r="S247" s="9"/>
      <c r="T247" s="9"/>
      <c r="U247" s="9"/>
      <c r="V247" s="9"/>
    </row>
    <row r="248" spans="14:22" x14ac:dyDescent="0.25">
      <c r="N248" s="9"/>
      <c r="O248" s="9"/>
      <c r="P248" s="9"/>
      <c r="Q248" s="9"/>
      <c r="R248" s="9"/>
      <c r="S248" s="9"/>
      <c r="T248" s="9"/>
      <c r="U248" s="9"/>
      <c r="V248" s="9"/>
    </row>
    <row r="249" spans="14:22" x14ac:dyDescent="0.25">
      <c r="N249" s="9"/>
      <c r="O249" s="9"/>
      <c r="P249" s="9"/>
      <c r="Q249" s="9"/>
      <c r="R249" s="9"/>
      <c r="S249" s="9"/>
      <c r="T249" s="9"/>
      <c r="U249" s="9"/>
      <c r="V249" s="9"/>
    </row>
    <row r="250" spans="14:22" x14ac:dyDescent="0.25">
      <c r="N250" s="9"/>
      <c r="O250" s="9"/>
      <c r="P250" s="9"/>
      <c r="Q250" s="9"/>
      <c r="R250" s="9"/>
      <c r="S250" s="9"/>
      <c r="T250" s="9"/>
      <c r="U250" s="9"/>
      <c r="V250" s="9"/>
    </row>
    <row r="251" spans="14:22" x14ac:dyDescent="0.25">
      <c r="N251" s="9"/>
      <c r="O251" s="9"/>
      <c r="P251" s="9"/>
      <c r="Q251" s="9"/>
      <c r="R251" s="9"/>
      <c r="S251" s="9"/>
      <c r="T251" s="9"/>
      <c r="U251" s="9"/>
      <c r="V251" s="9"/>
    </row>
    <row r="252" spans="14:22" x14ac:dyDescent="0.25">
      <c r="N252" s="9"/>
      <c r="O252" s="9"/>
      <c r="P252" s="9"/>
      <c r="Q252" s="9"/>
      <c r="R252" s="9"/>
      <c r="S252" s="9"/>
      <c r="T252" s="9"/>
      <c r="U252" s="9"/>
      <c r="V252" s="9"/>
    </row>
    <row r="253" spans="14:22" x14ac:dyDescent="0.25">
      <c r="N253" s="9"/>
      <c r="O253" s="9"/>
      <c r="P253" s="9"/>
      <c r="Q253" s="9"/>
      <c r="R253" s="9"/>
      <c r="S253" s="9"/>
      <c r="T253" s="9"/>
      <c r="U253" s="9"/>
      <c r="V253" s="9"/>
    </row>
    <row r="254" spans="14:22" x14ac:dyDescent="0.25">
      <c r="N254" s="9"/>
      <c r="O254" s="9"/>
      <c r="P254" s="9"/>
      <c r="Q254" s="9"/>
      <c r="R254" s="9"/>
      <c r="S254" s="9"/>
      <c r="T254" s="9"/>
      <c r="U254" s="9"/>
      <c r="V254" s="9"/>
    </row>
    <row r="255" spans="14:22" x14ac:dyDescent="0.25">
      <c r="N255" s="9"/>
      <c r="O255" s="9"/>
      <c r="P255" s="9"/>
      <c r="Q255" s="9"/>
      <c r="R255" s="9"/>
      <c r="S255" s="9"/>
      <c r="T255" s="9"/>
      <c r="U255" s="9"/>
      <c r="V255" s="9"/>
    </row>
    <row r="256" spans="14:22" x14ac:dyDescent="0.25">
      <c r="N256" s="9"/>
      <c r="O256" s="9"/>
      <c r="P256" s="9"/>
      <c r="Q256" s="9"/>
      <c r="R256" s="9"/>
      <c r="S256" s="9"/>
      <c r="T256" s="9"/>
      <c r="U256" s="9"/>
      <c r="V256" s="9"/>
    </row>
    <row r="257" spans="14:22" x14ac:dyDescent="0.25">
      <c r="N257" s="9"/>
      <c r="O257" s="9"/>
      <c r="P257" s="9"/>
      <c r="Q257" s="9"/>
      <c r="R257" s="9"/>
      <c r="S257" s="9"/>
      <c r="T257" s="9"/>
      <c r="U257" s="9"/>
      <c r="V257" s="9"/>
    </row>
    <row r="258" spans="14:22" x14ac:dyDescent="0.25">
      <c r="N258" s="9"/>
      <c r="O258" s="9"/>
      <c r="P258" s="9"/>
      <c r="Q258" s="9"/>
      <c r="R258" s="9"/>
      <c r="S258" s="9"/>
      <c r="T258" s="9"/>
      <c r="U258" s="9"/>
      <c r="V258" s="9"/>
    </row>
    <row r="259" spans="14:22" x14ac:dyDescent="0.25">
      <c r="N259" s="9"/>
      <c r="O259" s="9"/>
      <c r="P259" s="9"/>
      <c r="Q259" s="9"/>
      <c r="R259" s="9"/>
      <c r="S259" s="9"/>
      <c r="T259" s="9"/>
      <c r="U259" s="9"/>
      <c r="V259" s="9"/>
    </row>
    <row r="260" spans="14:22" x14ac:dyDescent="0.25">
      <c r="N260" s="9"/>
      <c r="O260" s="9"/>
      <c r="P260" s="9"/>
      <c r="Q260" s="9"/>
      <c r="R260" s="9"/>
      <c r="S260" s="9"/>
      <c r="T260" s="9"/>
      <c r="U260" s="9"/>
      <c r="V260" s="9"/>
    </row>
    <row r="261" spans="14:22" x14ac:dyDescent="0.25">
      <c r="N261" s="9"/>
      <c r="O261" s="9"/>
      <c r="P261" s="9"/>
      <c r="Q261" s="9"/>
      <c r="R261" s="9"/>
      <c r="S261" s="9"/>
      <c r="T261" s="9"/>
      <c r="U261" s="9"/>
      <c r="V261" s="9"/>
    </row>
    <row r="262" spans="14:22" x14ac:dyDescent="0.25">
      <c r="N262" s="9"/>
      <c r="O262" s="9"/>
      <c r="P262" s="9"/>
      <c r="Q262" s="9"/>
      <c r="R262" s="9"/>
      <c r="S262" s="9"/>
      <c r="T262" s="9"/>
      <c r="U262" s="9"/>
      <c r="V262" s="9"/>
    </row>
    <row r="263" spans="14:22" x14ac:dyDescent="0.25">
      <c r="N263" s="9"/>
      <c r="O263" s="9"/>
      <c r="P263" s="9"/>
      <c r="Q263" s="9"/>
      <c r="R263" s="9"/>
      <c r="S263" s="9"/>
      <c r="T263" s="9"/>
      <c r="U263" s="9"/>
      <c r="V263" s="9"/>
    </row>
    <row r="264" spans="14:22" x14ac:dyDescent="0.25">
      <c r="N264" s="9"/>
      <c r="O264" s="9"/>
      <c r="P264" s="9"/>
      <c r="Q264" s="9"/>
      <c r="R264" s="9"/>
      <c r="S264" s="9"/>
      <c r="T264" s="9"/>
      <c r="U264" s="9"/>
      <c r="V264" s="9"/>
    </row>
    <row r="265" spans="14:22" x14ac:dyDescent="0.25">
      <c r="N265" s="9"/>
      <c r="O265" s="9"/>
      <c r="P265" s="9"/>
      <c r="Q265" s="9"/>
      <c r="R265" s="9"/>
      <c r="S265" s="9"/>
      <c r="T265" s="9"/>
      <c r="U265" s="9"/>
      <c r="V265" s="9"/>
    </row>
    <row r="266" spans="14:22" x14ac:dyDescent="0.25">
      <c r="N266" s="9"/>
      <c r="O266" s="9"/>
      <c r="P266" s="9"/>
      <c r="Q266" s="9"/>
      <c r="R266" s="9"/>
      <c r="S266" s="9"/>
      <c r="T266" s="9"/>
      <c r="U266" s="9"/>
      <c r="V266" s="9"/>
    </row>
    <row r="267" spans="14:22" x14ac:dyDescent="0.25">
      <c r="N267" s="9"/>
      <c r="O267" s="9"/>
      <c r="P267" s="9"/>
      <c r="Q267" s="9"/>
      <c r="R267" s="9"/>
      <c r="S267" s="9"/>
      <c r="T267" s="9"/>
      <c r="U267" s="9"/>
      <c r="V267" s="9"/>
    </row>
    <row r="268" spans="14:22" x14ac:dyDescent="0.25">
      <c r="N268" s="9"/>
      <c r="O268" s="9"/>
      <c r="P268" s="9"/>
      <c r="Q268" s="9"/>
      <c r="R268" s="9"/>
      <c r="S268" s="9"/>
      <c r="T268" s="9"/>
      <c r="U268" s="9"/>
      <c r="V268" s="9"/>
    </row>
    <row r="269" spans="14:22" x14ac:dyDescent="0.25">
      <c r="N269" s="9"/>
      <c r="O269" s="9"/>
      <c r="P269" s="9"/>
      <c r="Q269" s="9"/>
      <c r="R269" s="9"/>
      <c r="S269" s="9"/>
      <c r="T269" s="9"/>
      <c r="U269" s="9"/>
      <c r="V269" s="9"/>
    </row>
    <row r="270" spans="14:22" x14ac:dyDescent="0.25">
      <c r="N270" s="9"/>
      <c r="O270" s="9"/>
      <c r="P270" s="9"/>
      <c r="Q270" s="9"/>
      <c r="R270" s="9"/>
      <c r="S270" s="9"/>
      <c r="T270" s="9"/>
      <c r="U270" s="9"/>
      <c r="V270" s="9"/>
    </row>
    <row r="271" spans="14:22" x14ac:dyDescent="0.25">
      <c r="N271" s="9"/>
      <c r="O271" s="9"/>
      <c r="P271" s="9"/>
      <c r="Q271" s="9"/>
      <c r="R271" s="9"/>
      <c r="S271" s="9"/>
      <c r="T271" s="9"/>
      <c r="U271" s="9"/>
      <c r="V271" s="9"/>
    </row>
    <row r="272" spans="14:22" x14ac:dyDescent="0.25">
      <c r="N272" s="9"/>
      <c r="O272" s="9"/>
      <c r="P272" s="9"/>
      <c r="Q272" s="9"/>
      <c r="R272" s="9"/>
      <c r="S272" s="9"/>
      <c r="T272" s="9"/>
      <c r="U272" s="9"/>
      <c r="V272" s="9"/>
    </row>
    <row r="273" spans="14:22" x14ac:dyDescent="0.25">
      <c r="N273" s="9"/>
      <c r="O273" s="9"/>
      <c r="P273" s="9"/>
      <c r="Q273" s="9"/>
      <c r="R273" s="9"/>
      <c r="S273" s="9"/>
      <c r="T273" s="9"/>
      <c r="U273" s="9"/>
      <c r="V273" s="9"/>
    </row>
    <row r="274" spans="14:22" x14ac:dyDescent="0.25">
      <c r="N274" s="9"/>
      <c r="O274" s="9"/>
      <c r="P274" s="9"/>
      <c r="Q274" s="9"/>
      <c r="R274" s="9"/>
      <c r="S274" s="9"/>
      <c r="T274" s="9"/>
      <c r="U274" s="9"/>
      <c r="V274" s="9"/>
    </row>
    <row r="275" spans="14:22" x14ac:dyDescent="0.25">
      <c r="N275" s="9"/>
      <c r="O275" s="9"/>
      <c r="P275" s="9"/>
      <c r="Q275" s="9"/>
      <c r="R275" s="9"/>
      <c r="S275" s="9"/>
      <c r="T275" s="9"/>
      <c r="U275" s="9"/>
      <c r="V275" s="9"/>
    </row>
    <row r="276" spans="14:22" x14ac:dyDescent="0.25">
      <c r="N276" s="9"/>
      <c r="O276" s="9"/>
      <c r="P276" s="9"/>
      <c r="Q276" s="9"/>
      <c r="R276" s="9"/>
      <c r="S276" s="9"/>
      <c r="T276" s="9"/>
      <c r="U276" s="9"/>
      <c r="V276" s="9"/>
    </row>
    <row r="277" spans="14:22" x14ac:dyDescent="0.25">
      <c r="N277" s="9"/>
      <c r="O277" s="9"/>
      <c r="P277" s="9"/>
      <c r="Q277" s="9"/>
      <c r="R277" s="9"/>
      <c r="S277" s="9"/>
      <c r="T277" s="9"/>
      <c r="U277" s="9"/>
      <c r="V277" s="9"/>
    </row>
    <row r="278" spans="14:22" x14ac:dyDescent="0.25">
      <c r="N278" s="9"/>
      <c r="O278" s="9"/>
      <c r="P278" s="9"/>
      <c r="Q278" s="9"/>
      <c r="R278" s="9"/>
      <c r="S278" s="9"/>
      <c r="T278" s="9"/>
      <c r="U278" s="9"/>
      <c r="V278" s="9"/>
    </row>
    <row r="279" spans="14:22" x14ac:dyDescent="0.25">
      <c r="N279" s="9"/>
      <c r="O279" s="9"/>
      <c r="P279" s="9"/>
      <c r="Q279" s="9"/>
      <c r="R279" s="9"/>
      <c r="S279" s="9"/>
      <c r="T279" s="9"/>
      <c r="U279" s="9"/>
      <c r="V279" s="9"/>
    </row>
    <row r="280" spans="14:22" x14ac:dyDescent="0.25">
      <c r="N280" s="9"/>
      <c r="O280" s="9"/>
      <c r="P280" s="9"/>
      <c r="Q280" s="9"/>
      <c r="R280" s="9"/>
      <c r="S280" s="9"/>
      <c r="T280" s="9"/>
      <c r="U280" s="9"/>
      <c r="V280" s="9"/>
    </row>
    <row r="281" spans="14:22" x14ac:dyDescent="0.25">
      <c r="N281" s="9"/>
      <c r="O281" s="9"/>
      <c r="P281" s="9"/>
      <c r="Q281" s="9"/>
      <c r="R281" s="9"/>
      <c r="S281" s="9"/>
      <c r="T281" s="9"/>
      <c r="U281" s="9"/>
      <c r="V281" s="9"/>
    </row>
    <row r="282" spans="14:22" x14ac:dyDescent="0.25">
      <c r="N282" s="9"/>
      <c r="O282" s="9"/>
      <c r="P282" s="9"/>
      <c r="Q282" s="9"/>
      <c r="R282" s="9"/>
      <c r="S282" s="9"/>
      <c r="T282" s="9"/>
      <c r="U282" s="9"/>
      <c r="V282" s="9"/>
    </row>
    <row r="283" spans="14:22" x14ac:dyDescent="0.25">
      <c r="N283" s="9"/>
      <c r="O283" s="9"/>
      <c r="P283" s="9"/>
      <c r="Q283" s="9"/>
      <c r="R283" s="9"/>
      <c r="S283" s="9"/>
      <c r="T283" s="9"/>
      <c r="U283" s="9"/>
      <c r="V283" s="9"/>
    </row>
    <row r="284" spans="14:22" x14ac:dyDescent="0.25">
      <c r="N284" s="9"/>
      <c r="O284" s="9"/>
      <c r="P284" s="9"/>
      <c r="Q284" s="9"/>
      <c r="R284" s="9"/>
      <c r="S284" s="9"/>
      <c r="T284" s="9"/>
      <c r="U284" s="9"/>
      <c r="V284" s="9"/>
    </row>
    <row r="285" spans="14:22" x14ac:dyDescent="0.25">
      <c r="N285" s="9"/>
      <c r="O285" s="9"/>
      <c r="P285" s="9"/>
      <c r="Q285" s="9"/>
      <c r="R285" s="9"/>
      <c r="S285" s="9"/>
      <c r="T285" s="9"/>
      <c r="U285" s="9"/>
      <c r="V285" s="9"/>
    </row>
    <row r="286" spans="14:22" x14ac:dyDescent="0.25">
      <c r="N286" s="9"/>
      <c r="O286" s="9"/>
      <c r="P286" s="9"/>
      <c r="Q286" s="9"/>
      <c r="R286" s="9"/>
      <c r="S286" s="9"/>
      <c r="T286" s="9"/>
      <c r="U286" s="9"/>
      <c r="V286" s="9"/>
    </row>
    <row r="287" spans="14:22" x14ac:dyDescent="0.25">
      <c r="N287" s="9"/>
      <c r="O287" s="9"/>
      <c r="P287" s="9"/>
      <c r="Q287" s="9"/>
      <c r="R287" s="9"/>
      <c r="S287" s="9"/>
      <c r="T287" s="9"/>
      <c r="U287" s="9"/>
      <c r="V287" s="9"/>
    </row>
    <row r="288" spans="14:22" x14ac:dyDescent="0.25">
      <c r="N288" s="9"/>
      <c r="O288" s="9"/>
      <c r="P288" s="9"/>
      <c r="Q288" s="9"/>
      <c r="R288" s="9"/>
      <c r="S288" s="9"/>
      <c r="T288" s="9"/>
      <c r="U288" s="9"/>
      <c r="V288" s="9"/>
    </row>
    <row r="289" spans="14:22" x14ac:dyDescent="0.25">
      <c r="N289" s="9"/>
      <c r="O289" s="9"/>
      <c r="P289" s="9"/>
      <c r="Q289" s="9"/>
      <c r="R289" s="9"/>
      <c r="S289" s="9"/>
      <c r="T289" s="9"/>
      <c r="U289" s="9"/>
      <c r="V289" s="9"/>
    </row>
    <row r="290" spans="14:22" x14ac:dyDescent="0.25">
      <c r="N290" s="9"/>
      <c r="O290" s="9"/>
      <c r="P290" s="9"/>
      <c r="Q290" s="9"/>
      <c r="R290" s="9"/>
      <c r="S290" s="9"/>
      <c r="T290" s="9"/>
      <c r="U290" s="9"/>
      <c r="V290" s="9"/>
    </row>
    <row r="291" spans="14:22" x14ac:dyDescent="0.25">
      <c r="N291" s="9"/>
      <c r="O291" s="9"/>
      <c r="P291" s="9"/>
      <c r="Q291" s="9"/>
      <c r="R291" s="9"/>
      <c r="S291" s="9"/>
      <c r="T291" s="9"/>
      <c r="U291" s="9"/>
      <c r="V291" s="9"/>
    </row>
    <row r="292" spans="14:22" x14ac:dyDescent="0.25">
      <c r="N292" s="9"/>
      <c r="O292" s="9"/>
      <c r="P292" s="9"/>
      <c r="Q292" s="9"/>
      <c r="R292" s="9"/>
      <c r="S292" s="9"/>
      <c r="T292" s="9"/>
      <c r="U292" s="9"/>
      <c r="V292" s="9"/>
    </row>
    <row r="293" spans="14:22" x14ac:dyDescent="0.25">
      <c r="N293" s="9"/>
      <c r="O293" s="9"/>
      <c r="P293" s="9"/>
      <c r="Q293" s="9"/>
      <c r="R293" s="9"/>
      <c r="S293" s="9"/>
      <c r="T293" s="9"/>
      <c r="U293" s="9"/>
      <c r="V293" s="9"/>
    </row>
    <row r="294" spans="14:22" x14ac:dyDescent="0.25">
      <c r="N294" s="9"/>
      <c r="O294" s="9"/>
      <c r="P294" s="9"/>
      <c r="Q294" s="9"/>
      <c r="R294" s="9"/>
      <c r="S294" s="9"/>
      <c r="T294" s="9"/>
      <c r="U294" s="9"/>
      <c r="V294" s="9"/>
    </row>
    <row r="295" spans="14:22" x14ac:dyDescent="0.25">
      <c r="N295" s="9"/>
      <c r="O295" s="9"/>
      <c r="P295" s="9"/>
      <c r="Q295" s="9"/>
      <c r="R295" s="9"/>
      <c r="S295" s="9"/>
      <c r="T295" s="9"/>
      <c r="U295" s="9"/>
      <c r="V295" s="9"/>
    </row>
    <row r="296" spans="14:22" x14ac:dyDescent="0.25">
      <c r="N296" s="9"/>
      <c r="O296" s="9"/>
      <c r="P296" s="9"/>
      <c r="Q296" s="9"/>
      <c r="R296" s="9"/>
      <c r="S296" s="9"/>
      <c r="T296" s="9"/>
      <c r="U296" s="9"/>
      <c r="V296" s="9"/>
    </row>
  </sheetData>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Drop Down 1">
              <controlPr locked="0" defaultSize="0" autoLine="0" autoPict="0">
                <anchor moveWithCells="1">
                  <from>
                    <xdr:col>17</xdr:col>
                    <xdr:colOff>9525</xdr:colOff>
                    <xdr:row>36</xdr:row>
                    <xdr:rowOff>0</xdr:rowOff>
                  </from>
                  <to>
                    <xdr:col>17</xdr:col>
                    <xdr:colOff>571500</xdr:colOff>
                    <xdr:row>37</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5"/>
  <dimension ref="B1:Z277"/>
  <sheetViews>
    <sheetView workbookViewId="0">
      <selection activeCell="J11" sqref="J11"/>
    </sheetView>
  </sheetViews>
  <sheetFormatPr defaultRowHeight="15" x14ac:dyDescent="0.25"/>
  <cols>
    <col min="1" max="1" width="3.85546875" style="2" customWidth="1"/>
    <col min="2" max="2" width="9.140625" style="2"/>
    <col min="3" max="3" width="18.7109375" style="2" customWidth="1"/>
    <col min="4" max="4" width="10.28515625" style="2" customWidth="1"/>
    <col min="5" max="5" width="17" style="2" customWidth="1"/>
    <col min="6" max="6" width="11.85546875" style="2" customWidth="1"/>
    <col min="7" max="7" width="10.42578125" style="2" customWidth="1"/>
    <col min="8" max="8" width="9.140625" style="2"/>
    <col min="9" max="9" width="11.5703125" style="2" customWidth="1"/>
    <col min="10" max="10" width="10" style="2" customWidth="1"/>
    <col min="11" max="11" width="9.28515625" style="2" customWidth="1"/>
    <col min="12" max="12" width="10.28515625" style="2" customWidth="1"/>
    <col min="13" max="13" width="12.28515625" style="2" customWidth="1"/>
    <col min="14" max="14" width="9.140625" style="2" customWidth="1"/>
    <col min="15" max="15" width="10.140625" style="2" customWidth="1"/>
    <col min="16" max="16" width="13.140625" style="2" customWidth="1"/>
    <col min="17" max="17" width="13.42578125" style="2" customWidth="1"/>
    <col min="18" max="18" width="9.7109375" style="2" customWidth="1"/>
    <col min="19" max="19" width="10.42578125" style="2" customWidth="1"/>
    <col min="20" max="16384" width="9.140625" style="2"/>
  </cols>
  <sheetData>
    <row r="1" spans="2:24" ht="15.75" thickBot="1" x14ac:dyDescent="0.3"/>
    <row r="2" spans="2:24" ht="15.75" thickBot="1" x14ac:dyDescent="0.3">
      <c r="B2" s="42"/>
      <c r="C2" s="43"/>
      <c r="D2" s="43"/>
      <c r="E2" s="43"/>
      <c r="F2" s="43"/>
      <c r="G2" s="43"/>
      <c r="H2" s="43"/>
      <c r="I2" s="43"/>
      <c r="J2" s="43"/>
      <c r="K2" s="43"/>
      <c r="L2" s="43"/>
      <c r="M2" s="43"/>
      <c r="N2" s="43"/>
      <c r="O2" s="43"/>
      <c r="P2" s="43"/>
      <c r="Q2" s="43"/>
      <c r="R2" s="43"/>
      <c r="S2" s="43"/>
      <c r="T2" s="44"/>
    </row>
    <row r="3" spans="2:24" ht="19.5" thickBot="1" x14ac:dyDescent="0.35">
      <c r="B3" s="45"/>
      <c r="C3" s="20"/>
      <c r="D3" s="20"/>
      <c r="E3" s="16" t="s">
        <v>39</v>
      </c>
      <c r="F3" s="15"/>
      <c r="G3" s="13"/>
      <c r="H3" s="13"/>
      <c r="I3" s="13"/>
      <c r="J3" s="13"/>
      <c r="K3" s="13"/>
      <c r="L3" s="13"/>
      <c r="M3" s="14"/>
      <c r="N3" s="30"/>
      <c r="O3" s="20"/>
      <c r="P3" s="20"/>
      <c r="Q3" s="20"/>
      <c r="R3" s="20"/>
      <c r="S3" s="20"/>
      <c r="T3" s="46"/>
    </row>
    <row r="4" spans="2:24" ht="15.75" thickBot="1" x14ac:dyDescent="0.3">
      <c r="B4" s="45"/>
      <c r="C4" s="20"/>
      <c r="D4" s="20"/>
      <c r="E4" s="20"/>
      <c r="F4" s="20"/>
      <c r="G4" s="20"/>
      <c r="H4" s="20"/>
      <c r="I4" s="20"/>
      <c r="J4" s="20"/>
      <c r="K4" s="20"/>
      <c r="L4" s="20"/>
      <c r="M4" s="20"/>
      <c r="N4" s="20"/>
      <c r="O4" s="20"/>
      <c r="P4" s="20"/>
      <c r="Q4" s="20"/>
      <c r="R4" s="20"/>
      <c r="S4" s="20"/>
      <c r="T4" s="46"/>
    </row>
    <row r="5" spans="2:24" x14ac:dyDescent="0.25">
      <c r="B5" s="45"/>
      <c r="C5" s="115" t="s">
        <v>28</v>
      </c>
      <c r="D5" s="116"/>
      <c r="E5" s="17"/>
      <c r="F5" s="116" t="s">
        <v>69</v>
      </c>
      <c r="G5" s="116"/>
      <c r="H5" s="17"/>
      <c r="I5" s="117" t="s">
        <v>67</v>
      </c>
      <c r="J5" s="118"/>
      <c r="K5" s="18"/>
      <c r="L5" s="18"/>
      <c r="M5" s="116" t="s">
        <v>68</v>
      </c>
      <c r="N5" s="18"/>
      <c r="O5" s="18"/>
      <c r="P5" s="18"/>
      <c r="Q5" s="19"/>
      <c r="R5" s="20"/>
      <c r="S5" s="20"/>
      <c r="T5" s="46"/>
    </row>
    <row r="6" spans="2:24" x14ac:dyDescent="0.25">
      <c r="B6" s="45"/>
      <c r="C6" s="3" t="s">
        <v>0</v>
      </c>
      <c r="D6" s="21">
        <f>IF(G17=1,D29,IF(G17=2,D30,IF(G17=3,D31,IF(G17=4,D32,IF(G17=5,D33,"FALSE")))))</f>
        <v>1331</v>
      </c>
      <c r="E6" s="30"/>
      <c r="F6" s="4" t="s">
        <v>7</v>
      </c>
      <c r="G6" s="105">
        <f>0.04*(D6+D7+D11+D12)+0.01*(D8+D10)</f>
        <v>94.506800000000013</v>
      </c>
      <c r="H6" s="26">
        <f>0.04*D12</f>
        <v>7.36</v>
      </c>
      <c r="I6" s="5"/>
      <c r="J6" s="21"/>
      <c r="K6" s="242"/>
      <c r="L6" s="20"/>
      <c r="M6" s="20"/>
      <c r="N6" s="20"/>
      <c r="O6" s="20"/>
      <c r="P6" s="20"/>
      <c r="Q6" s="23"/>
      <c r="R6" s="20"/>
      <c r="S6" s="20"/>
      <c r="T6" s="46"/>
    </row>
    <row r="7" spans="2:24" x14ac:dyDescent="0.25">
      <c r="B7" s="45"/>
      <c r="C7" s="3" t="s">
        <v>1</v>
      </c>
      <c r="D7" s="24">
        <f>INDEX(M39:M79,F26)</f>
        <v>425.92</v>
      </c>
      <c r="E7" s="30"/>
      <c r="F7" s="4" t="s">
        <v>8</v>
      </c>
      <c r="G7" s="105">
        <f>IF(G21=1,IF(SUM(D6:D7)&lt;2622.76,0.04*(D6+D7)+0.01*(D14),0.04*2622.76+0.01*(D14)),0.04*(D14)+0.01*(D14))</f>
        <v>126.196</v>
      </c>
      <c r="H7" s="229">
        <f>IF(G21=1,IF(SUM(D6:D7)&lt;2622.76,0.01*(D12),0.01*(D12)),0.04*(D12)+0.01*(D12))</f>
        <v>9.2000000000000011</v>
      </c>
      <c r="I7" s="5"/>
      <c r="J7" s="21"/>
      <c r="K7" s="20"/>
      <c r="L7" s="20"/>
      <c r="M7" s="20"/>
      <c r="N7" s="20"/>
      <c r="O7" s="20"/>
      <c r="P7" s="20"/>
      <c r="Q7" s="23"/>
      <c r="R7" s="20"/>
      <c r="S7" s="20"/>
      <c r="T7" s="46"/>
    </row>
    <row r="8" spans="2:24" x14ac:dyDescent="0.25">
      <c r="B8" s="45"/>
      <c r="C8" s="3" t="s">
        <v>2</v>
      </c>
      <c r="D8" s="21">
        <f>IF(G19=3,120,IF(G19=2,70,IF(G19=1,50,IF(G19=4,170,IF(G19=0,0,"FALSE")))))</f>
        <v>0</v>
      </c>
      <c r="E8" s="30"/>
      <c r="F8" s="4" t="s">
        <v>9</v>
      </c>
      <c r="G8" s="105">
        <f>0.035*D14</f>
        <v>88.33720000000001</v>
      </c>
      <c r="H8" s="26">
        <f>0.035*D12</f>
        <v>6.44</v>
      </c>
      <c r="I8" s="5"/>
      <c r="J8" s="21"/>
      <c r="K8" s="20"/>
      <c r="L8" s="20"/>
      <c r="M8" s="20"/>
      <c r="N8" s="20"/>
      <c r="O8" s="20"/>
      <c r="P8" s="20"/>
      <c r="Q8" s="23"/>
      <c r="R8" s="20"/>
      <c r="S8" s="20"/>
      <c r="T8" s="46"/>
    </row>
    <row r="9" spans="2:24" x14ac:dyDescent="0.25">
      <c r="B9" s="45"/>
      <c r="C9" s="3" t="s">
        <v>129</v>
      </c>
      <c r="D9" s="21">
        <f>IF(G18=3,210,IF(G18=2,210,IF(G18=1,0,IF(G18=4,200,IF(G18=5,250,"FALSE")))))</f>
        <v>0</v>
      </c>
      <c r="E9" s="30"/>
      <c r="F9" s="4" t="s">
        <v>10</v>
      </c>
      <c r="G9" s="105">
        <f>0.0255*D14</f>
        <v>64.359960000000001</v>
      </c>
      <c r="H9" s="26">
        <f>0.0255*D12</f>
        <v>4.6919999999999993</v>
      </c>
      <c r="I9" s="5"/>
      <c r="J9" s="21"/>
      <c r="K9" s="20"/>
      <c r="L9" s="20"/>
      <c r="M9" s="20"/>
      <c r="N9" s="20"/>
      <c r="O9" s="20"/>
      <c r="P9" s="20"/>
      <c r="Q9" s="23"/>
      <c r="R9" s="20"/>
      <c r="S9" s="20"/>
      <c r="T9" s="46"/>
    </row>
    <row r="10" spans="2:24" x14ac:dyDescent="0.25">
      <c r="B10" s="45"/>
      <c r="C10" s="3" t="s">
        <v>3</v>
      </c>
      <c r="D10" s="21">
        <f>IF(G17=1,E29,IF(G17=2,E30,IF(G17=3,E31,IF(G17=4,E32,IF(G17=5,E33,"FALSE")))))</f>
        <v>215</v>
      </c>
      <c r="E10" s="30"/>
      <c r="F10" s="4"/>
      <c r="G10" s="106"/>
      <c r="H10" s="26"/>
      <c r="I10" s="5"/>
      <c r="J10" s="21"/>
      <c r="K10" s="20"/>
      <c r="L10" s="20"/>
      <c r="M10" s="20"/>
      <c r="N10" s="20"/>
      <c r="O10" s="20"/>
      <c r="P10" s="20"/>
      <c r="Q10" s="23"/>
      <c r="R10" s="20"/>
      <c r="S10" s="20"/>
      <c r="T10" s="46"/>
    </row>
    <row r="11" spans="2:24" x14ac:dyDescent="0.25">
      <c r="B11" s="45"/>
      <c r="C11" s="3" t="s">
        <v>4</v>
      </c>
      <c r="D11" s="21">
        <f>IF(G17=1,F29,IF(G17=2,F30,IF(G17=3,F31,IF(G17=4,F32,IF(G17=5,F33,"FALSE")))))</f>
        <v>368</v>
      </c>
      <c r="E11" s="30"/>
      <c r="F11" s="4" t="s">
        <v>82</v>
      </c>
      <c r="G11" s="105">
        <f>IF(G21=1,0.0667*(D6+D7+D11+D12),0.0667*D14)</f>
        <v>168.34546399999999</v>
      </c>
      <c r="H11" s="229">
        <f>0.0667*D12</f>
        <v>12.272799999999998</v>
      </c>
      <c r="I11" s="4" t="s">
        <v>85</v>
      </c>
      <c r="J11" s="22">
        <f>'Φόρος 2016 παλαιό'!J4/12-0.015*'Φόρος 2016 παλαιό'!J4/12</f>
        <v>242.04959174133333</v>
      </c>
      <c r="K11" s="20"/>
      <c r="L11" s="82"/>
      <c r="M11" s="20"/>
      <c r="N11" s="20"/>
      <c r="O11" s="20"/>
      <c r="P11" s="20"/>
      <c r="Q11" s="23"/>
      <c r="R11" s="20"/>
      <c r="S11" s="20"/>
      <c r="T11" s="46"/>
    </row>
    <row r="12" spans="2:24" x14ac:dyDescent="0.25">
      <c r="B12" s="45"/>
      <c r="C12" s="3" t="s">
        <v>5</v>
      </c>
      <c r="D12" s="21">
        <f>IF(G17=1,G29,IF(G17=2,G30,IF(G17=3,G31,IF(G17=4,G32,IF(G17=5,G33,"FALSE")))))</f>
        <v>184</v>
      </c>
      <c r="E12" s="30"/>
      <c r="F12" s="4" t="s">
        <v>83</v>
      </c>
      <c r="G12" s="105">
        <f>0.02*D14</f>
        <v>50.478400000000001</v>
      </c>
      <c r="H12" s="26">
        <f>0.02*D12</f>
        <v>3.68</v>
      </c>
      <c r="I12" s="4" t="s">
        <v>84</v>
      </c>
      <c r="J12" s="25">
        <f>'Φόρος 2016 παλαιό'!F4/12</f>
        <v>20.900382133333338</v>
      </c>
      <c r="K12" s="20"/>
      <c r="L12" s="26">
        <f>IF(E26&lt;20000,0.007,IF(E26&gt;=30000,0.02,0.014))</f>
        <v>1.4E-2</v>
      </c>
      <c r="M12" s="20"/>
      <c r="N12" s="20"/>
      <c r="O12" s="20"/>
      <c r="P12" s="20"/>
      <c r="Q12" s="23"/>
      <c r="R12" s="20"/>
      <c r="S12" s="20"/>
      <c r="T12" s="46"/>
      <c r="W12" s="107"/>
      <c r="X12" s="107"/>
    </row>
    <row r="13" spans="2:24" ht="15.75" thickBot="1" x14ac:dyDescent="0.3">
      <c r="B13" s="45"/>
      <c r="C13" s="6"/>
      <c r="D13" s="21"/>
      <c r="E13" s="30"/>
      <c r="F13" s="5"/>
      <c r="G13" s="21"/>
      <c r="H13" s="26"/>
      <c r="I13" s="5"/>
      <c r="J13" s="21"/>
      <c r="K13" s="20"/>
      <c r="L13" s="82"/>
      <c r="M13" s="20"/>
      <c r="N13" s="20"/>
      <c r="O13" s="20"/>
      <c r="P13" s="20"/>
      <c r="Q13" s="23"/>
      <c r="R13" s="20"/>
      <c r="S13" s="20"/>
      <c r="T13" s="46"/>
    </row>
    <row r="14" spans="2:24" ht="19.5" thickBot="1" x14ac:dyDescent="0.35">
      <c r="B14" s="45"/>
      <c r="C14" s="7" t="s">
        <v>6</v>
      </c>
      <c r="D14" s="28">
        <f>SUM(D6:D12)</f>
        <v>2523.92</v>
      </c>
      <c r="E14" s="208"/>
      <c r="F14" s="8" t="s">
        <v>6</v>
      </c>
      <c r="G14" s="28">
        <f>SUM(G6:G12)</f>
        <v>592.22382399999992</v>
      </c>
      <c r="H14" s="230">
        <f>SUM(H6:H12)</f>
        <v>43.644800000000004</v>
      </c>
      <c r="I14" s="8" t="s">
        <v>6</v>
      </c>
      <c r="J14" s="28">
        <f>SUM(J7:J12)</f>
        <v>262.94997387466668</v>
      </c>
      <c r="K14" s="20"/>
      <c r="L14" s="27"/>
      <c r="M14" s="76">
        <f>D14-G14-J14</f>
        <v>1668.7462021253334</v>
      </c>
      <c r="N14" s="91"/>
      <c r="O14" s="20"/>
      <c r="P14" s="20"/>
      <c r="Q14" s="23"/>
      <c r="R14" s="20"/>
      <c r="S14" s="20"/>
      <c r="T14" s="46"/>
    </row>
    <row r="15" spans="2:24" ht="18.75" x14ac:dyDescent="0.3">
      <c r="B15" s="45"/>
      <c r="C15" s="29"/>
      <c r="D15" s="30"/>
      <c r="E15" s="30"/>
      <c r="F15" s="30"/>
      <c r="G15" s="119"/>
      <c r="H15" s="20"/>
      <c r="I15" s="20"/>
      <c r="J15" s="20"/>
      <c r="K15" s="20"/>
      <c r="L15" s="90"/>
      <c r="M15" s="20"/>
      <c r="N15" s="91"/>
      <c r="O15" s="20"/>
      <c r="P15" s="20"/>
      <c r="Q15" s="23"/>
      <c r="R15" s="20"/>
      <c r="S15" s="20"/>
      <c r="T15" s="46"/>
      <c r="W15" s="120"/>
      <c r="X15" s="120"/>
    </row>
    <row r="16" spans="2:24" x14ac:dyDescent="0.25">
      <c r="B16" s="45"/>
      <c r="C16" s="160" t="s">
        <v>137</v>
      </c>
      <c r="D16" s="11"/>
      <c r="E16" s="12"/>
      <c r="F16" s="12"/>
      <c r="G16" s="123">
        <f>'Μισθοδοσία 2017 - 2020'!H25</f>
        <v>3</v>
      </c>
      <c r="H16" s="20"/>
      <c r="I16" s="20"/>
      <c r="J16" s="20"/>
      <c r="K16" s="20"/>
      <c r="L16" s="20"/>
      <c r="M16" s="20"/>
      <c r="N16" s="20"/>
      <c r="O16" s="20"/>
      <c r="P16" s="20"/>
      <c r="Q16" s="23"/>
      <c r="R16" s="20"/>
      <c r="S16" s="20"/>
      <c r="T16" s="46"/>
    </row>
    <row r="17" spans="2:21" x14ac:dyDescent="0.25">
      <c r="B17" s="45"/>
      <c r="C17" s="10" t="s">
        <v>104</v>
      </c>
      <c r="D17" s="11"/>
      <c r="E17" s="12"/>
      <c r="F17" s="12"/>
      <c r="G17" s="123">
        <f>'Μισθοδοσία 2017 - 2020'!H24</f>
        <v>3</v>
      </c>
      <c r="H17" s="20"/>
      <c r="I17" s="20"/>
      <c r="J17" s="20"/>
      <c r="K17" s="20"/>
      <c r="L17" s="20"/>
      <c r="M17" s="20"/>
      <c r="N17" s="20"/>
      <c r="O17" s="20"/>
      <c r="P17" s="20"/>
      <c r="Q17" s="23"/>
      <c r="R17" s="20"/>
      <c r="S17" s="20"/>
      <c r="T17" s="46"/>
    </row>
    <row r="18" spans="2:21" x14ac:dyDescent="0.25">
      <c r="B18" s="45"/>
      <c r="C18" s="10"/>
      <c r="D18" s="11"/>
      <c r="E18" s="12"/>
      <c r="F18" s="12"/>
      <c r="G18" s="123">
        <f>'Μισθοδοσία 2017 - 2020'!H26</f>
        <v>1</v>
      </c>
      <c r="H18" s="20"/>
      <c r="I18" s="20"/>
      <c r="J18" s="20"/>
      <c r="K18" s="20"/>
      <c r="L18" s="20"/>
      <c r="M18" s="20"/>
      <c r="N18" s="20"/>
      <c r="O18" s="20"/>
      <c r="P18" s="20"/>
      <c r="Q18" s="23"/>
      <c r="R18" s="20"/>
      <c r="S18" s="20"/>
      <c r="T18" s="46"/>
    </row>
    <row r="19" spans="2:21" ht="17.25" customHeight="1" x14ac:dyDescent="0.3">
      <c r="B19" s="45"/>
      <c r="C19" s="10" t="s">
        <v>96</v>
      </c>
      <c r="D19" s="11"/>
      <c r="E19" s="12"/>
      <c r="F19" s="12"/>
      <c r="G19" s="123">
        <f>'Μισθοδοσία 2017 - 2020'!H27</f>
        <v>0</v>
      </c>
      <c r="H19" s="20"/>
      <c r="I19" s="90"/>
      <c r="J19" s="20"/>
      <c r="K19" s="20"/>
      <c r="L19" s="20"/>
      <c r="M19" s="20"/>
      <c r="N19" s="20"/>
      <c r="O19" s="20"/>
      <c r="P19" s="20"/>
      <c r="Q19" s="23"/>
      <c r="R19" s="20"/>
      <c r="S19" s="20"/>
      <c r="T19" s="46"/>
    </row>
    <row r="20" spans="2:21" ht="17.25" customHeight="1" x14ac:dyDescent="0.3">
      <c r="B20" s="45"/>
      <c r="C20" s="10" t="s">
        <v>97</v>
      </c>
      <c r="D20" s="11"/>
      <c r="E20" s="12"/>
      <c r="F20" s="12"/>
      <c r="G20" s="123">
        <f>'Μισθοδοσία 2017 - 2020'!H28</f>
        <v>0</v>
      </c>
      <c r="H20" s="20"/>
      <c r="I20" s="90"/>
      <c r="J20" s="20"/>
      <c r="K20" s="20"/>
      <c r="L20" s="20"/>
      <c r="M20" s="20"/>
      <c r="N20" s="20"/>
      <c r="O20" s="20"/>
      <c r="P20" s="20"/>
      <c r="Q20" s="23"/>
      <c r="R20" s="20"/>
      <c r="S20" s="20"/>
      <c r="T20" s="46"/>
    </row>
    <row r="21" spans="2:21" ht="17.25" customHeight="1" x14ac:dyDescent="0.25">
      <c r="B21" s="45"/>
      <c r="C21" s="10" t="s">
        <v>36</v>
      </c>
      <c r="D21" s="11"/>
      <c r="E21" s="12"/>
      <c r="F21" s="12"/>
      <c r="G21" s="123">
        <f>'Μισθοδοσία 2017 - 2020'!H29</f>
        <v>2</v>
      </c>
      <c r="H21" s="20"/>
      <c r="I21" s="20"/>
      <c r="J21" s="20"/>
      <c r="K21" s="20"/>
      <c r="L21" s="20"/>
      <c r="M21" s="20"/>
      <c r="N21" s="20"/>
      <c r="O21" s="242"/>
      <c r="P21" s="121"/>
      <c r="Q21" s="122"/>
      <c r="R21" s="99"/>
      <c r="S21" s="20"/>
      <c r="T21" s="46"/>
    </row>
    <row r="22" spans="2:21" ht="17.25" customHeight="1" x14ac:dyDescent="0.25">
      <c r="B22" s="45"/>
      <c r="C22" s="160" t="s">
        <v>138</v>
      </c>
      <c r="D22" s="11"/>
      <c r="E22" s="12"/>
      <c r="F22" s="12"/>
      <c r="G22" s="123">
        <f>'Μισθοδοσία 2017 - 2020'!H31</f>
        <v>16</v>
      </c>
      <c r="H22" s="20"/>
      <c r="I22" s="20"/>
      <c r="J22" s="20"/>
      <c r="K22" s="20"/>
      <c r="L22" s="20"/>
      <c r="M22" s="20"/>
      <c r="N22" s="20"/>
      <c r="O22" s="20"/>
      <c r="P22" s="20"/>
      <c r="Q22" s="23"/>
      <c r="R22" s="20"/>
      <c r="S22" s="20"/>
      <c r="T22" s="46"/>
    </row>
    <row r="23" spans="2:21" ht="17.25" customHeight="1" x14ac:dyDescent="0.25">
      <c r="B23" s="45"/>
      <c r="C23" s="10" t="s">
        <v>109</v>
      </c>
      <c r="D23" s="11"/>
      <c r="E23" s="12"/>
      <c r="F23" s="280"/>
      <c r="G23" s="123">
        <f>'Μισθοδοσία 2017 - 2020'!H30</f>
        <v>16</v>
      </c>
      <c r="H23" s="20"/>
      <c r="I23" s="20"/>
      <c r="J23" s="20"/>
      <c r="K23" s="20"/>
      <c r="L23" s="20"/>
      <c r="M23" s="20"/>
      <c r="N23" s="20"/>
      <c r="O23" s="20"/>
      <c r="P23" s="20"/>
      <c r="Q23" s="23"/>
      <c r="R23" s="20"/>
      <c r="S23" s="20"/>
      <c r="T23" s="46"/>
    </row>
    <row r="24" spans="2:21" ht="15.75" thickBot="1" x14ac:dyDescent="0.3">
      <c r="B24" s="45"/>
      <c r="C24" s="41" t="s">
        <v>70</v>
      </c>
      <c r="D24" s="31"/>
      <c r="E24" s="278">
        <f>INDEX(L39:L79,F26)</f>
        <v>0.32</v>
      </c>
      <c r="F24" s="279"/>
      <c r="G24" s="108">
        <f>G23-1</f>
        <v>15</v>
      </c>
      <c r="H24" s="32"/>
      <c r="I24" s="32"/>
      <c r="J24" s="32"/>
      <c r="K24" s="32"/>
      <c r="L24" s="32"/>
      <c r="M24" s="32"/>
      <c r="N24" s="32"/>
      <c r="O24" s="32"/>
      <c r="P24" s="32"/>
      <c r="Q24" s="33"/>
      <c r="R24" s="20"/>
      <c r="S24" s="20"/>
      <c r="T24" s="46"/>
    </row>
    <row r="25" spans="2:21" x14ac:dyDescent="0.25">
      <c r="B25" s="45"/>
      <c r="C25" s="30"/>
      <c r="D25" s="30"/>
      <c r="E25" s="30"/>
      <c r="F25" s="30"/>
      <c r="G25" s="20"/>
      <c r="H25" s="20"/>
      <c r="I25" s="20"/>
      <c r="J25" s="20"/>
      <c r="K25" s="20"/>
      <c r="L25" s="20"/>
      <c r="M25" s="20"/>
      <c r="N25" s="20"/>
      <c r="O25" s="20"/>
      <c r="P25" s="20"/>
      <c r="Q25" s="20"/>
      <c r="R25" s="20"/>
      <c r="S25" s="20"/>
      <c r="T25" s="46"/>
    </row>
    <row r="26" spans="2:21" x14ac:dyDescent="0.25">
      <c r="B26" s="45"/>
      <c r="C26" s="30"/>
      <c r="D26" s="30"/>
      <c r="E26" s="26">
        <f>(D14-D12-G14+H14)*12</f>
        <v>21496.091712000001</v>
      </c>
      <c r="F26" s="26">
        <f>MATCH(G24,K39:K79)</f>
        <v>16</v>
      </c>
      <c r="G26" s="20"/>
      <c r="H26" s="20"/>
      <c r="I26" s="82"/>
      <c r="J26" s="82"/>
      <c r="K26" s="82"/>
      <c r="L26" s="82"/>
      <c r="M26" s="82"/>
      <c r="N26" s="20"/>
      <c r="O26" s="20"/>
      <c r="P26" s="20"/>
      <c r="Q26" s="20"/>
      <c r="R26" s="20"/>
      <c r="S26" s="20"/>
      <c r="T26" s="46"/>
    </row>
    <row r="27" spans="2:21" ht="15.75" thickBot="1" x14ac:dyDescent="0.3">
      <c r="B27" s="45"/>
      <c r="C27" s="20"/>
      <c r="D27" s="34" t="s">
        <v>78</v>
      </c>
      <c r="E27" s="21"/>
      <c r="F27" s="20"/>
      <c r="G27" s="20"/>
      <c r="H27" s="20"/>
      <c r="I27" s="1"/>
      <c r="J27" s="79" t="s">
        <v>52</v>
      </c>
      <c r="K27" s="77"/>
      <c r="L27" s="78"/>
      <c r="M27" s="1"/>
      <c r="N27" s="30"/>
      <c r="O27" s="30"/>
      <c r="P27" s="30"/>
      <c r="Q27" s="30"/>
      <c r="R27" s="30"/>
      <c r="T27" s="46"/>
      <c r="U27" s="52"/>
    </row>
    <row r="28" spans="2:21" ht="29.25" customHeight="1" thickBot="1" x14ac:dyDescent="0.3">
      <c r="B28" s="45"/>
      <c r="C28" s="35" t="s">
        <v>31</v>
      </c>
      <c r="D28" s="35" t="s">
        <v>32</v>
      </c>
      <c r="E28" s="36" t="s">
        <v>3</v>
      </c>
      <c r="F28" s="35" t="s">
        <v>4</v>
      </c>
      <c r="G28" s="35" t="s">
        <v>5</v>
      </c>
      <c r="H28" s="82"/>
      <c r="I28" s="71" t="s">
        <v>23</v>
      </c>
      <c r="J28" s="72" t="s">
        <v>51</v>
      </c>
      <c r="K28" s="71" t="s">
        <v>25</v>
      </c>
      <c r="L28" s="71" t="s">
        <v>26</v>
      </c>
      <c r="M28" s="71" t="s">
        <v>27</v>
      </c>
      <c r="N28" s="82"/>
      <c r="P28" s="100" t="s">
        <v>49</v>
      </c>
      <c r="Q28" s="100" t="s">
        <v>50</v>
      </c>
      <c r="R28" s="97" t="s">
        <v>47</v>
      </c>
      <c r="S28" s="98" t="s">
        <v>46</v>
      </c>
      <c r="T28" s="46"/>
      <c r="U28" s="52"/>
    </row>
    <row r="29" spans="2:21" ht="16.5" thickBot="1" x14ac:dyDescent="0.3">
      <c r="B29" s="45"/>
      <c r="C29" s="21" t="s">
        <v>35</v>
      </c>
      <c r="D29" s="37">
        <v>1459</v>
      </c>
      <c r="E29" s="38">
        <v>296</v>
      </c>
      <c r="F29" s="21">
        <v>460</v>
      </c>
      <c r="G29" s="21">
        <v>343</v>
      </c>
      <c r="H29" s="82"/>
      <c r="I29" s="73">
        <v>25000</v>
      </c>
      <c r="J29" s="73">
        <v>22</v>
      </c>
      <c r="K29" s="73">
        <v>5500</v>
      </c>
      <c r="L29" s="73">
        <v>25000</v>
      </c>
      <c r="M29" s="73">
        <v>5500</v>
      </c>
      <c r="N29" s="87"/>
      <c r="O29" s="87"/>
      <c r="P29" s="101">
        <f>E26</f>
        <v>21496.091712000001</v>
      </c>
      <c r="Q29" s="102">
        <f>'Φόρος 2017 παλαιό'!E4</f>
        <v>4833.8665964800002</v>
      </c>
      <c r="R29" s="103">
        <f>'Φόρος 2017 παλαιό'!C10</f>
        <v>1885.03908288</v>
      </c>
      <c r="S29" s="104">
        <f>Q29-R29</f>
        <v>2948.8275136000002</v>
      </c>
      <c r="T29" s="46"/>
      <c r="U29" s="52"/>
    </row>
    <row r="30" spans="2:21" x14ac:dyDescent="0.25">
      <c r="B30" s="45"/>
      <c r="C30" s="21" t="s">
        <v>29</v>
      </c>
      <c r="D30" s="37">
        <v>1459</v>
      </c>
      <c r="E30" s="38">
        <v>226</v>
      </c>
      <c r="F30" s="21">
        <v>390</v>
      </c>
      <c r="G30" s="21">
        <v>273</v>
      </c>
      <c r="H30" s="82"/>
      <c r="I30" s="73">
        <v>17000</v>
      </c>
      <c r="J30" s="73">
        <v>32</v>
      </c>
      <c r="K30" s="73">
        <v>5440</v>
      </c>
      <c r="L30" s="73">
        <v>42000</v>
      </c>
      <c r="M30" s="73">
        <v>10940</v>
      </c>
      <c r="N30" s="87"/>
      <c r="O30" s="87"/>
      <c r="P30" s="87"/>
      <c r="Q30" s="87"/>
      <c r="R30" s="87"/>
      <c r="S30" s="87"/>
      <c r="T30" s="46"/>
      <c r="U30" s="52"/>
    </row>
    <row r="31" spans="2:21" x14ac:dyDescent="0.25">
      <c r="B31" s="45"/>
      <c r="C31" s="21" t="s">
        <v>33</v>
      </c>
      <c r="D31" s="37">
        <v>1331</v>
      </c>
      <c r="E31" s="38">
        <v>215</v>
      </c>
      <c r="F31" s="21">
        <v>368</v>
      </c>
      <c r="G31" s="21">
        <v>184</v>
      </c>
      <c r="H31" s="82"/>
      <c r="I31" s="88" t="s">
        <v>45</v>
      </c>
      <c r="J31" s="73">
        <v>42</v>
      </c>
      <c r="K31" s="73"/>
      <c r="L31" s="73"/>
      <c r="M31" s="73"/>
      <c r="N31" s="87"/>
      <c r="O31" s="87"/>
      <c r="P31" s="39"/>
      <c r="Q31" s="39"/>
      <c r="R31" s="39"/>
      <c r="S31" s="87"/>
      <c r="T31" s="46"/>
      <c r="U31" s="52"/>
    </row>
    <row r="32" spans="2:21" x14ac:dyDescent="0.25">
      <c r="B32" s="45"/>
      <c r="C32" s="21" t="s">
        <v>34</v>
      </c>
      <c r="D32" s="37">
        <v>1150</v>
      </c>
      <c r="E32" s="38">
        <v>200</v>
      </c>
      <c r="F32" s="21">
        <v>335</v>
      </c>
      <c r="G32" s="21">
        <v>128</v>
      </c>
      <c r="H32" s="82"/>
      <c r="I32" s="87"/>
      <c r="J32" s="87"/>
      <c r="K32" s="87"/>
      <c r="L32" s="87"/>
      <c r="M32" s="87"/>
      <c r="N32" s="87"/>
      <c r="O32" s="87"/>
      <c r="P32" s="85"/>
      <c r="Q32" s="39"/>
      <c r="R32" s="39"/>
      <c r="S32" s="87"/>
      <c r="T32" s="46"/>
      <c r="U32" s="52"/>
    </row>
    <row r="33" spans="2:26" x14ac:dyDescent="0.25">
      <c r="B33" s="45"/>
      <c r="C33" s="37" t="s">
        <v>30</v>
      </c>
      <c r="D33" s="37">
        <v>1065</v>
      </c>
      <c r="E33" s="38">
        <v>184</v>
      </c>
      <c r="F33" s="37">
        <v>300</v>
      </c>
      <c r="G33" s="37">
        <v>128</v>
      </c>
      <c r="H33" s="82"/>
      <c r="I33" t="s">
        <v>63</v>
      </c>
      <c r="J33" s="87"/>
      <c r="K33" s="87"/>
      <c r="L33" s="87"/>
      <c r="M33" s="87"/>
      <c r="N33" s="87"/>
      <c r="O33" s="87"/>
      <c r="P33" s="86"/>
      <c r="Q33" s="39"/>
      <c r="R33" s="39"/>
      <c r="S33" s="87"/>
      <c r="T33" s="46"/>
      <c r="U33" s="52"/>
    </row>
    <row r="34" spans="2:26" x14ac:dyDescent="0.25">
      <c r="B34" s="45"/>
      <c r="C34" s="20"/>
      <c r="D34" s="20"/>
      <c r="E34" s="40"/>
      <c r="F34" s="20"/>
      <c r="G34" s="20"/>
      <c r="H34" s="82"/>
      <c r="I34" s="87" t="s">
        <v>64</v>
      </c>
      <c r="J34" s="87"/>
      <c r="K34" s="87"/>
      <c r="L34" s="87"/>
      <c r="M34" s="87"/>
      <c r="N34" s="87"/>
      <c r="O34" s="87"/>
      <c r="P34" s="39"/>
      <c r="Q34" s="39"/>
      <c r="R34" s="39"/>
      <c r="S34" s="87"/>
      <c r="T34" s="46"/>
      <c r="U34" s="52"/>
      <c r="X34" s="89"/>
      <c r="Y34" s="89"/>
      <c r="Z34" s="89"/>
    </row>
    <row r="35" spans="2:26" x14ac:dyDescent="0.25">
      <c r="B35" s="45"/>
      <c r="C35" s="85" t="s">
        <v>40</v>
      </c>
      <c r="D35" s="20"/>
      <c r="E35" s="20"/>
      <c r="F35" s="20"/>
      <c r="G35" s="20"/>
      <c r="H35" s="82"/>
      <c r="I35" s="96"/>
      <c r="J35" s="87"/>
      <c r="K35" s="87"/>
      <c r="L35" s="87"/>
      <c r="M35" s="87"/>
      <c r="N35" s="87"/>
      <c r="O35" s="87"/>
      <c r="P35" s="39"/>
      <c r="Q35" s="39"/>
      <c r="R35" s="39"/>
      <c r="S35" s="87"/>
      <c r="T35" s="46"/>
      <c r="U35" s="52"/>
      <c r="X35" s="89"/>
      <c r="Y35" s="89"/>
      <c r="Z35" s="89"/>
    </row>
    <row r="36" spans="2:26" x14ac:dyDescent="0.25">
      <c r="B36" s="45"/>
      <c r="C36" s="85"/>
      <c r="D36" s="20"/>
      <c r="E36" s="20"/>
      <c r="F36" s="20"/>
      <c r="G36" s="20"/>
      <c r="H36" s="82"/>
      <c r="I36" s="96"/>
      <c r="J36" s="87"/>
      <c r="K36" s="87"/>
      <c r="L36" s="87"/>
      <c r="M36" s="87"/>
      <c r="N36" s="87"/>
      <c r="O36" s="87"/>
      <c r="P36" s="39"/>
      <c r="Q36" s="39"/>
      <c r="R36" s="39"/>
      <c r="S36" s="87"/>
      <c r="T36" s="46"/>
      <c r="U36" s="52"/>
      <c r="X36" s="89"/>
      <c r="Y36" s="89"/>
      <c r="Z36" s="89"/>
    </row>
    <row r="37" spans="2:26" ht="15.75" thickBot="1" x14ac:dyDescent="0.3">
      <c r="B37" s="47"/>
      <c r="C37" s="48"/>
      <c r="D37" s="48"/>
      <c r="E37" s="48"/>
      <c r="F37" s="48"/>
      <c r="G37" s="48"/>
      <c r="H37" s="83"/>
      <c r="I37" s="95"/>
      <c r="J37" s="80"/>
      <c r="K37" s="80"/>
      <c r="L37" s="80"/>
      <c r="M37" s="80"/>
      <c r="N37" s="80"/>
      <c r="O37" s="80"/>
      <c r="P37" s="80"/>
      <c r="Q37" s="80"/>
      <c r="R37" s="80"/>
      <c r="S37" s="80"/>
      <c r="T37" s="81"/>
      <c r="U37" s="52"/>
      <c r="X37" s="89"/>
      <c r="Y37" s="89"/>
      <c r="Z37" s="89"/>
    </row>
    <row r="38" spans="2:26" x14ac:dyDescent="0.25">
      <c r="B38" s="49"/>
      <c r="C38" s="49"/>
      <c r="D38" s="49"/>
      <c r="E38" s="49"/>
      <c r="F38" s="49"/>
      <c r="G38" s="49"/>
      <c r="H38" s="84"/>
      <c r="I38" s="89"/>
      <c r="K38" s="9" t="s">
        <v>55</v>
      </c>
      <c r="L38" s="9" t="s">
        <v>71</v>
      </c>
      <c r="M38" s="9" t="s">
        <v>1</v>
      </c>
      <c r="N38" s="9"/>
      <c r="O38" s="9"/>
      <c r="P38" s="9"/>
      <c r="Q38" s="51"/>
      <c r="R38" s="51"/>
      <c r="S38" s="51"/>
      <c r="T38" s="52"/>
      <c r="U38" s="52"/>
      <c r="X38" s="89"/>
      <c r="Y38" s="89"/>
      <c r="Z38" s="89"/>
    </row>
    <row r="39" spans="2:26" x14ac:dyDescent="0.25">
      <c r="B39" s="49"/>
      <c r="C39" s="49"/>
      <c r="D39" s="49"/>
      <c r="E39" s="49"/>
      <c r="F39" s="49"/>
      <c r="G39" s="49"/>
      <c r="H39" s="84"/>
      <c r="I39" s="89"/>
      <c r="K39" s="2">
        <v>0</v>
      </c>
      <c r="L39" s="2">
        <v>0</v>
      </c>
      <c r="M39" s="2">
        <v>0</v>
      </c>
      <c r="N39" s="112"/>
      <c r="O39" s="112"/>
      <c r="P39" s="112"/>
      <c r="Q39" s="112"/>
      <c r="R39" s="92"/>
      <c r="S39" s="92"/>
      <c r="T39" s="52"/>
      <c r="U39" s="52"/>
      <c r="X39" s="89"/>
      <c r="Y39" s="89"/>
      <c r="Z39" s="89"/>
    </row>
    <row r="40" spans="2:26" x14ac:dyDescent="0.25">
      <c r="B40" s="49"/>
      <c r="C40" s="49"/>
      <c r="D40" s="49"/>
      <c r="E40" s="49"/>
      <c r="F40" s="49"/>
      <c r="G40" s="49"/>
      <c r="H40" s="84"/>
      <c r="I40" s="89"/>
      <c r="K40" s="112">
        <v>1</v>
      </c>
      <c r="L40" s="112">
        <v>0.04</v>
      </c>
      <c r="M40" s="109">
        <f>$D$6*L40</f>
        <v>53.24</v>
      </c>
      <c r="N40" s="112"/>
      <c r="O40" s="112">
        <v>0</v>
      </c>
      <c r="P40" s="112" t="s">
        <v>38</v>
      </c>
      <c r="Q40" s="112"/>
      <c r="R40" s="92"/>
      <c r="S40" s="92"/>
      <c r="T40" s="52"/>
      <c r="U40" s="52"/>
      <c r="X40" s="89"/>
      <c r="Y40" s="89"/>
      <c r="Z40" s="89"/>
    </row>
    <row r="41" spans="2:26" x14ac:dyDescent="0.25">
      <c r="B41" s="49"/>
      <c r="C41" s="49"/>
      <c r="D41" s="49"/>
      <c r="E41" s="49"/>
      <c r="F41" s="49"/>
      <c r="G41" s="49"/>
      <c r="H41" s="84"/>
      <c r="I41" s="89"/>
      <c r="K41" s="112">
        <v>2</v>
      </c>
      <c r="L41" s="112">
        <v>0.04</v>
      </c>
      <c r="M41" s="109">
        <f t="shared" ref="M41:M79" si="0">$D$6*L41</f>
        <v>53.24</v>
      </c>
      <c r="N41" s="112"/>
      <c r="O41" s="112">
        <v>1</v>
      </c>
      <c r="P41" s="112" t="s">
        <v>37</v>
      </c>
      <c r="Q41" s="112"/>
      <c r="R41" s="92"/>
      <c r="S41" s="92"/>
      <c r="T41" s="52"/>
      <c r="U41" s="52"/>
      <c r="X41" s="89"/>
      <c r="Y41" s="89"/>
      <c r="Z41" s="89"/>
    </row>
    <row r="42" spans="2:26" x14ac:dyDescent="0.25">
      <c r="B42" s="49"/>
      <c r="C42" s="49"/>
      <c r="D42" s="49"/>
      <c r="E42" s="49"/>
      <c r="F42" s="49"/>
      <c r="G42" s="49"/>
      <c r="H42" s="84"/>
      <c r="I42" s="89"/>
      <c r="K42" s="112">
        <v>3</v>
      </c>
      <c r="L42" s="112">
        <v>0.08</v>
      </c>
      <c r="M42" s="109">
        <f t="shared" si="0"/>
        <v>106.48</v>
      </c>
      <c r="N42" s="112"/>
      <c r="O42" s="112">
        <v>2</v>
      </c>
      <c r="P42" s="112"/>
      <c r="Q42" s="112"/>
      <c r="R42" s="92"/>
      <c r="S42" s="94"/>
      <c r="T42" s="52"/>
      <c r="U42" s="52"/>
      <c r="X42" s="89"/>
      <c r="Y42" s="89"/>
      <c r="Z42" s="89"/>
    </row>
    <row r="43" spans="2:26" x14ac:dyDescent="0.25">
      <c r="B43" s="49"/>
      <c r="C43" s="49"/>
      <c r="D43" s="49"/>
      <c r="E43" s="49"/>
      <c r="F43" s="49"/>
      <c r="G43" s="49"/>
      <c r="H43" s="84"/>
      <c r="I43" s="89"/>
      <c r="K43" s="112">
        <v>4</v>
      </c>
      <c r="L43" s="112">
        <v>0.08</v>
      </c>
      <c r="M43" s="109">
        <f t="shared" si="0"/>
        <v>106.48</v>
      </c>
      <c r="N43" s="112"/>
      <c r="O43" s="112">
        <v>3</v>
      </c>
      <c r="P43" s="112"/>
      <c r="Q43" s="109"/>
      <c r="R43" s="93"/>
      <c r="S43" s="92"/>
      <c r="T43" s="52"/>
      <c r="U43" s="52"/>
      <c r="X43" s="89"/>
      <c r="Y43" s="89"/>
      <c r="Z43" s="89"/>
    </row>
    <row r="44" spans="2:26" x14ac:dyDescent="0.25">
      <c r="B44" s="49"/>
      <c r="C44" s="49"/>
      <c r="D44" s="49"/>
      <c r="E44" s="49"/>
      <c r="F44" s="49"/>
      <c r="G44" s="49"/>
      <c r="H44" s="49"/>
      <c r="K44" s="112">
        <v>5</v>
      </c>
      <c r="L44" s="112">
        <v>0.12</v>
      </c>
      <c r="M44" s="109">
        <f t="shared" si="0"/>
        <v>159.72</v>
      </c>
      <c r="N44" s="112"/>
      <c r="O44" s="112">
        <v>4</v>
      </c>
      <c r="P44" s="112"/>
      <c r="Q44" s="112"/>
      <c r="R44" s="92"/>
      <c r="S44" s="92"/>
      <c r="T44" s="52"/>
      <c r="U44" s="52"/>
      <c r="X44" s="89"/>
      <c r="Y44" s="89"/>
      <c r="Z44" s="89"/>
    </row>
    <row r="45" spans="2:26" x14ac:dyDescent="0.25">
      <c r="B45" s="49"/>
      <c r="C45" s="49"/>
      <c r="D45" s="49"/>
      <c r="E45" s="49"/>
      <c r="F45" s="49"/>
      <c r="G45" s="49"/>
      <c r="H45" s="49"/>
      <c r="K45" s="112">
        <v>6</v>
      </c>
      <c r="L45" s="112">
        <v>0.12</v>
      </c>
      <c r="M45" s="109">
        <f t="shared" si="0"/>
        <v>159.72</v>
      </c>
      <c r="N45" s="112"/>
      <c r="O45" s="112"/>
      <c r="P45" s="112"/>
      <c r="Q45" s="112"/>
      <c r="R45" s="92"/>
      <c r="S45" s="92"/>
      <c r="T45" s="52"/>
      <c r="U45" s="52"/>
      <c r="X45" s="89"/>
      <c r="Y45" s="89"/>
      <c r="Z45" s="89"/>
    </row>
    <row r="46" spans="2:26" x14ac:dyDescent="0.25">
      <c r="B46" s="49"/>
      <c r="C46" s="49"/>
      <c r="D46" s="49"/>
      <c r="E46" s="49"/>
      <c r="F46" s="49"/>
      <c r="G46" s="49"/>
      <c r="H46" s="49"/>
      <c r="K46" s="112">
        <v>7</v>
      </c>
      <c r="L46" s="112">
        <v>0.16</v>
      </c>
      <c r="M46" s="109">
        <f t="shared" si="0"/>
        <v>212.96</v>
      </c>
      <c r="N46" s="112"/>
      <c r="O46" s="113">
        <v>4</v>
      </c>
      <c r="P46" s="112"/>
      <c r="Q46" s="112"/>
      <c r="R46" s="92"/>
      <c r="S46" s="92"/>
      <c r="T46" s="52"/>
      <c r="U46" s="52"/>
    </row>
    <row r="47" spans="2:26" x14ac:dyDescent="0.25">
      <c r="B47" s="49"/>
      <c r="C47" s="49"/>
      <c r="D47" s="49"/>
      <c r="E47" s="49"/>
      <c r="F47" s="49"/>
      <c r="G47" s="49"/>
      <c r="H47" s="49"/>
      <c r="K47" s="112">
        <v>8</v>
      </c>
      <c r="L47" s="112">
        <v>0.16</v>
      </c>
      <c r="M47" s="109">
        <f t="shared" si="0"/>
        <v>212.96</v>
      </c>
      <c r="N47" s="51"/>
      <c r="O47" s="51"/>
      <c r="P47" s="51"/>
      <c r="Q47" s="51"/>
      <c r="R47" s="50"/>
      <c r="S47" s="50"/>
      <c r="T47" s="52"/>
      <c r="U47" s="52"/>
    </row>
    <row r="48" spans="2:26" x14ac:dyDescent="0.25">
      <c r="B48" s="49"/>
      <c r="C48" s="49"/>
      <c r="D48" s="49"/>
      <c r="E48" s="49"/>
      <c r="F48" s="49"/>
      <c r="G48" s="49"/>
      <c r="H48" s="49"/>
      <c r="K48" s="51">
        <v>9</v>
      </c>
      <c r="L48" s="51">
        <v>0.2</v>
      </c>
      <c r="M48" s="110">
        <f t="shared" si="0"/>
        <v>266.2</v>
      </c>
      <c r="N48" s="51"/>
      <c r="O48" s="51"/>
      <c r="P48" s="51"/>
      <c r="Q48" s="51"/>
      <c r="R48" s="50"/>
      <c r="S48" s="50"/>
      <c r="T48" s="52"/>
      <c r="U48" s="52"/>
    </row>
    <row r="49" spans="2:21" x14ac:dyDescent="0.25">
      <c r="B49" s="49"/>
      <c r="C49" s="49"/>
      <c r="D49" s="49"/>
      <c r="E49" s="49"/>
      <c r="F49" s="49"/>
      <c r="G49" s="49"/>
      <c r="H49" s="49"/>
      <c r="K49" s="51">
        <v>10</v>
      </c>
      <c r="L49" s="51">
        <v>0.2</v>
      </c>
      <c r="M49" s="110">
        <f t="shared" si="0"/>
        <v>266.2</v>
      </c>
      <c r="N49" s="51"/>
      <c r="O49" s="51"/>
      <c r="P49" s="51"/>
      <c r="Q49" s="51"/>
      <c r="R49" s="50"/>
      <c r="S49" s="50"/>
      <c r="T49" s="52"/>
      <c r="U49" s="52"/>
    </row>
    <row r="50" spans="2:21" x14ac:dyDescent="0.25">
      <c r="B50" s="49"/>
      <c r="C50" s="49"/>
      <c r="D50" s="49"/>
      <c r="E50" s="49"/>
      <c r="F50" s="49"/>
      <c r="G50" s="49"/>
      <c r="H50" s="49"/>
      <c r="K50" s="51">
        <v>11</v>
      </c>
      <c r="L50" s="51">
        <v>0.24</v>
      </c>
      <c r="M50" s="110">
        <f t="shared" si="0"/>
        <v>319.44</v>
      </c>
      <c r="N50" s="51"/>
      <c r="O50" s="51"/>
      <c r="P50" s="51"/>
      <c r="Q50" s="51"/>
      <c r="R50" s="50"/>
      <c r="S50" s="50"/>
      <c r="T50" s="52"/>
      <c r="U50" s="52"/>
    </row>
    <row r="51" spans="2:21" x14ac:dyDescent="0.25">
      <c r="B51" s="49"/>
      <c r="C51" s="49"/>
      <c r="D51" s="49"/>
      <c r="E51" s="49"/>
      <c r="F51" s="49"/>
      <c r="G51" s="49"/>
      <c r="H51" s="49"/>
      <c r="K51" s="51">
        <v>12</v>
      </c>
      <c r="L51" s="51">
        <v>0.24</v>
      </c>
      <c r="M51" s="110">
        <f t="shared" si="0"/>
        <v>319.44</v>
      </c>
      <c r="N51" s="51"/>
      <c r="O51" s="51"/>
      <c r="P51" s="51"/>
      <c r="Q51" s="51"/>
      <c r="R51" s="50"/>
      <c r="S51" s="50"/>
      <c r="T51" s="52"/>
      <c r="U51" s="52"/>
    </row>
    <row r="52" spans="2:21" x14ac:dyDescent="0.25">
      <c r="B52" s="49"/>
      <c r="C52" s="49"/>
      <c r="D52" s="49"/>
      <c r="E52" s="49"/>
      <c r="F52" s="49"/>
      <c r="G52" s="49"/>
      <c r="H52" s="49"/>
      <c r="K52" s="51">
        <v>13</v>
      </c>
      <c r="L52" s="51">
        <v>0.28000000000000003</v>
      </c>
      <c r="M52" s="110">
        <f t="shared" si="0"/>
        <v>372.68000000000006</v>
      </c>
      <c r="N52" s="51"/>
      <c r="O52" s="51"/>
      <c r="P52" s="51"/>
      <c r="Q52" s="51"/>
      <c r="R52" s="50"/>
      <c r="S52" s="50"/>
      <c r="T52" s="52"/>
      <c r="U52" s="52"/>
    </row>
    <row r="53" spans="2:21" x14ac:dyDescent="0.25">
      <c r="B53" s="49"/>
      <c r="C53" s="49"/>
      <c r="D53" s="49"/>
      <c r="E53" s="49"/>
      <c r="F53" s="49"/>
      <c r="G53" s="49"/>
      <c r="H53" s="49"/>
      <c r="K53" s="51">
        <v>14</v>
      </c>
      <c r="L53" s="51">
        <v>0.28000000000000003</v>
      </c>
      <c r="M53" s="110">
        <f t="shared" si="0"/>
        <v>372.68000000000006</v>
      </c>
      <c r="N53" s="51"/>
      <c r="O53" s="51"/>
      <c r="P53" s="51"/>
      <c r="Q53" s="51"/>
      <c r="R53" s="50"/>
      <c r="S53" s="50"/>
      <c r="T53" s="52"/>
      <c r="U53" s="52"/>
    </row>
    <row r="54" spans="2:21" x14ac:dyDescent="0.25">
      <c r="B54" s="49"/>
      <c r="C54" s="49"/>
      <c r="D54" s="49"/>
      <c r="E54" s="49"/>
      <c r="F54" s="49"/>
      <c r="G54" s="49"/>
      <c r="H54" s="49"/>
      <c r="K54" s="51">
        <v>15</v>
      </c>
      <c r="L54" s="51">
        <v>0.32</v>
      </c>
      <c r="M54" s="110">
        <f t="shared" si="0"/>
        <v>425.92</v>
      </c>
      <c r="N54" s="51"/>
      <c r="O54" s="51"/>
      <c r="P54" s="51"/>
      <c r="Q54" s="51"/>
      <c r="R54" s="50"/>
      <c r="S54" s="50"/>
    </row>
    <row r="55" spans="2:21" x14ac:dyDescent="0.25">
      <c r="B55" s="49"/>
      <c r="C55" s="49"/>
      <c r="D55" s="49"/>
      <c r="E55" s="49"/>
      <c r="F55" s="49"/>
      <c r="G55" s="49"/>
      <c r="H55" s="49"/>
      <c r="K55" s="51">
        <v>16</v>
      </c>
      <c r="L55" s="51">
        <v>0.32</v>
      </c>
      <c r="M55" s="110">
        <f t="shared" si="0"/>
        <v>425.92</v>
      </c>
      <c r="N55" s="51"/>
      <c r="O55" s="51"/>
      <c r="P55" s="51"/>
      <c r="Q55" s="51"/>
      <c r="R55" s="50"/>
      <c r="S55" s="50"/>
    </row>
    <row r="56" spans="2:21" x14ac:dyDescent="0.25">
      <c r="B56" s="49"/>
      <c r="C56" s="49"/>
      <c r="D56" s="49"/>
      <c r="E56" s="49"/>
      <c r="F56" s="49"/>
      <c r="G56" s="49"/>
      <c r="H56" s="49"/>
      <c r="K56" s="51">
        <v>17</v>
      </c>
      <c r="L56" s="51">
        <v>0.36</v>
      </c>
      <c r="M56" s="110">
        <f t="shared" si="0"/>
        <v>479.15999999999997</v>
      </c>
      <c r="N56" s="51"/>
      <c r="O56" s="51"/>
      <c r="P56" s="51"/>
      <c r="Q56" s="51"/>
      <c r="R56" s="50"/>
      <c r="S56" s="50"/>
    </row>
    <row r="57" spans="2:21" x14ac:dyDescent="0.25">
      <c r="B57" s="49"/>
      <c r="C57" s="49"/>
      <c r="D57" s="49"/>
      <c r="E57" s="49"/>
      <c r="F57" s="49"/>
      <c r="G57" s="49"/>
      <c r="H57" s="49"/>
      <c r="K57" s="51">
        <v>18</v>
      </c>
      <c r="L57" s="51">
        <v>0.36</v>
      </c>
      <c r="M57" s="110">
        <f t="shared" si="0"/>
        <v>479.15999999999997</v>
      </c>
      <c r="N57" s="51"/>
      <c r="O57" s="51"/>
      <c r="P57" s="51"/>
      <c r="Q57" s="51"/>
      <c r="R57" s="50"/>
      <c r="S57" s="50"/>
    </row>
    <row r="58" spans="2:21" x14ac:dyDescent="0.25">
      <c r="B58" s="49"/>
      <c r="C58" s="49"/>
      <c r="D58" s="49"/>
      <c r="E58" s="49"/>
      <c r="F58" s="49"/>
      <c r="G58" s="49"/>
      <c r="H58" s="49"/>
      <c r="K58" s="51">
        <v>19</v>
      </c>
      <c r="L58" s="51">
        <v>0.4</v>
      </c>
      <c r="M58" s="110">
        <f t="shared" si="0"/>
        <v>532.4</v>
      </c>
      <c r="N58" s="51"/>
      <c r="O58" s="51"/>
      <c r="P58" s="51"/>
      <c r="Q58" s="51"/>
      <c r="R58" s="50"/>
      <c r="S58" s="50"/>
    </row>
    <row r="59" spans="2:21" x14ac:dyDescent="0.25">
      <c r="B59" s="49"/>
      <c r="C59" s="49"/>
      <c r="D59" s="49"/>
      <c r="E59" s="49"/>
      <c r="F59" s="49"/>
      <c r="G59" s="49"/>
      <c r="H59" s="49"/>
      <c r="K59" s="51">
        <v>20</v>
      </c>
      <c r="L59" s="51">
        <v>0.4</v>
      </c>
      <c r="M59" s="110">
        <f t="shared" si="0"/>
        <v>532.4</v>
      </c>
      <c r="N59" s="51"/>
      <c r="O59" s="51"/>
      <c r="P59" s="51"/>
      <c r="Q59" s="51"/>
      <c r="R59" s="50"/>
      <c r="S59" s="50"/>
    </row>
    <row r="60" spans="2:21" x14ac:dyDescent="0.25">
      <c r="B60" s="49"/>
      <c r="C60" s="49"/>
      <c r="D60" s="49"/>
      <c r="E60" s="49"/>
      <c r="F60" s="49"/>
      <c r="G60" s="49"/>
      <c r="H60" s="49"/>
      <c r="K60" s="51">
        <v>21</v>
      </c>
      <c r="L60" s="51">
        <v>0.44</v>
      </c>
      <c r="M60" s="110">
        <f t="shared" si="0"/>
        <v>585.64</v>
      </c>
      <c r="N60" s="51"/>
      <c r="O60" s="51"/>
      <c r="P60" s="51"/>
      <c r="Q60" s="51"/>
      <c r="R60" s="50"/>
      <c r="S60" s="50"/>
    </row>
    <row r="61" spans="2:21" x14ac:dyDescent="0.25">
      <c r="B61" s="49"/>
      <c r="C61" s="49"/>
      <c r="D61" s="49"/>
      <c r="E61" s="49"/>
      <c r="F61" s="49"/>
      <c r="G61" s="49"/>
      <c r="H61" s="49"/>
      <c r="K61" s="51">
        <v>22</v>
      </c>
      <c r="L61" s="51">
        <v>0.44</v>
      </c>
      <c r="M61" s="110">
        <f t="shared" si="0"/>
        <v>585.64</v>
      </c>
      <c r="N61" s="51"/>
      <c r="O61" s="51"/>
      <c r="P61" s="51"/>
      <c r="Q61" s="51"/>
      <c r="R61" s="50"/>
      <c r="S61" s="50"/>
    </row>
    <row r="62" spans="2:21" x14ac:dyDescent="0.25">
      <c r="B62" s="49"/>
      <c r="C62" s="49"/>
      <c r="D62" s="49"/>
      <c r="E62" s="49"/>
      <c r="F62" s="49"/>
      <c r="G62" s="49"/>
      <c r="H62" s="49"/>
      <c r="K62" s="51">
        <v>23</v>
      </c>
      <c r="L62" s="51">
        <v>0.48</v>
      </c>
      <c r="M62" s="110">
        <f t="shared" si="0"/>
        <v>638.88</v>
      </c>
      <c r="N62" s="51"/>
      <c r="O62" s="51"/>
      <c r="P62" s="51"/>
      <c r="Q62" s="51"/>
      <c r="R62" s="50"/>
      <c r="S62" s="50"/>
    </row>
    <row r="63" spans="2:21" x14ac:dyDescent="0.25">
      <c r="B63" s="49"/>
      <c r="C63" s="49"/>
      <c r="D63" s="49"/>
      <c r="E63" s="49"/>
      <c r="F63" s="49"/>
      <c r="G63" s="49"/>
      <c r="H63" s="49"/>
      <c r="K63" s="51">
        <v>24</v>
      </c>
      <c r="L63" s="51">
        <v>0.48</v>
      </c>
      <c r="M63" s="110">
        <f t="shared" si="0"/>
        <v>638.88</v>
      </c>
      <c r="N63" s="51"/>
      <c r="O63" s="51"/>
      <c r="P63" s="51"/>
      <c r="Q63" s="51"/>
      <c r="R63" s="50"/>
      <c r="S63" s="50"/>
    </row>
    <row r="64" spans="2:21" x14ac:dyDescent="0.25">
      <c r="B64" s="49"/>
      <c r="C64" s="49"/>
      <c r="D64" s="49"/>
      <c r="E64" s="49"/>
      <c r="F64" s="49"/>
      <c r="G64" s="49"/>
      <c r="H64" s="49"/>
      <c r="K64" s="51">
        <v>25</v>
      </c>
      <c r="L64" s="51">
        <v>0.52</v>
      </c>
      <c r="M64" s="110">
        <f t="shared" si="0"/>
        <v>692.12</v>
      </c>
      <c r="N64" s="51"/>
      <c r="O64" s="51"/>
      <c r="P64" s="51"/>
      <c r="Q64" s="51"/>
      <c r="R64" s="50"/>
      <c r="S64" s="50"/>
    </row>
    <row r="65" spans="2:19" x14ac:dyDescent="0.25">
      <c r="B65" s="49"/>
      <c r="C65" s="49"/>
      <c r="D65" s="49"/>
      <c r="E65" s="49"/>
      <c r="F65" s="49"/>
      <c r="G65" s="49"/>
      <c r="H65" s="49"/>
      <c r="K65" s="51">
        <v>26</v>
      </c>
      <c r="L65" s="51">
        <v>0.52</v>
      </c>
      <c r="M65" s="110">
        <f t="shared" si="0"/>
        <v>692.12</v>
      </c>
      <c r="N65" s="51"/>
      <c r="O65" s="51"/>
      <c r="P65" s="51"/>
      <c r="Q65" s="51"/>
      <c r="R65" s="50"/>
      <c r="S65" s="50"/>
    </row>
    <row r="66" spans="2:19" x14ac:dyDescent="0.25">
      <c r="B66" s="49"/>
      <c r="C66" s="49"/>
      <c r="D66" s="49"/>
      <c r="E66" s="49"/>
      <c r="F66" s="49"/>
      <c r="G66" s="49"/>
      <c r="H66" s="49"/>
      <c r="K66" s="51">
        <v>27</v>
      </c>
      <c r="L66" s="51">
        <v>0.56000000000000005</v>
      </c>
      <c r="M66" s="110">
        <f t="shared" si="0"/>
        <v>745.36000000000013</v>
      </c>
      <c r="N66" s="51"/>
      <c r="O66" s="51"/>
      <c r="P66" s="51"/>
      <c r="Q66" s="51"/>
      <c r="R66" s="50"/>
      <c r="S66" s="50"/>
    </row>
    <row r="67" spans="2:19" x14ac:dyDescent="0.25">
      <c r="B67" s="49"/>
      <c r="C67" s="49"/>
      <c r="D67" s="49"/>
      <c r="E67" s="49"/>
      <c r="F67" s="49"/>
      <c r="G67" s="49"/>
      <c r="H67" s="49"/>
      <c r="K67" s="51">
        <v>28</v>
      </c>
      <c r="L67" s="51">
        <v>0.56000000000000005</v>
      </c>
      <c r="M67" s="110">
        <f t="shared" si="0"/>
        <v>745.36000000000013</v>
      </c>
      <c r="N67" s="51"/>
      <c r="O67" s="51"/>
      <c r="P67" s="51"/>
      <c r="Q67" s="51"/>
      <c r="R67" s="50"/>
      <c r="S67" s="50"/>
    </row>
    <row r="68" spans="2:19" x14ac:dyDescent="0.25">
      <c r="B68" s="49"/>
      <c r="C68" s="49"/>
      <c r="D68" s="49"/>
      <c r="E68" s="49"/>
      <c r="F68" s="49"/>
      <c r="G68" s="49"/>
      <c r="H68" s="49"/>
      <c r="I68" s="84"/>
      <c r="J68" s="84"/>
      <c r="K68" s="51">
        <v>29</v>
      </c>
      <c r="L68" s="51">
        <v>0.6</v>
      </c>
      <c r="M68" s="110">
        <f t="shared" si="0"/>
        <v>798.6</v>
      </c>
      <c r="N68" s="51"/>
      <c r="O68" s="51"/>
      <c r="P68" s="51"/>
      <c r="Q68" s="51"/>
      <c r="R68" s="50"/>
      <c r="S68" s="50"/>
    </row>
    <row r="69" spans="2:19" x14ac:dyDescent="0.25">
      <c r="B69" s="49"/>
      <c r="C69" s="49"/>
      <c r="D69" s="49"/>
      <c r="E69" s="49"/>
      <c r="F69" s="49"/>
      <c r="G69" s="49"/>
      <c r="H69" s="49"/>
      <c r="I69" s="84"/>
      <c r="J69" s="84"/>
      <c r="K69" s="51">
        <v>30</v>
      </c>
      <c r="L69" s="51">
        <v>0.6</v>
      </c>
      <c r="M69" s="110">
        <f t="shared" si="0"/>
        <v>798.6</v>
      </c>
      <c r="N69" s="51"/>
      <c r="O69" s="51"/>
      <c r="P69" s="51"/>
      <c r="Q69" s="51"/>
      <c r="R69" s="50"/>
      <c r="S69" s="50"/>
    </row>
    <row r="70" spans="2:19" x14ac:dyDescent="0.25">
      <c r="B70" s="49"/>
      <c r="C70" s="49"/>
      <c r="D70" s="49"/>
      <c r="E70" s="49"/>
      <c r="F70" s="49"/>
      <c r="G70" s="49"/>
      <c r="H70" s="49"/>
      <c r="I70" s="84"/>
      <c r="J70" s="84"/>
      <c r="K70" s="51">
        <v>31</v>
      </c>
      <c r="L70" s="51">
        <v>0.6</v>
      </c>
      <c r="M70" s="110">
        <f t="shared" si="0"/>
        <v>798.6</v>
      </c>
      <c r="N70" s="51"/>
      <c r="O70" s="51"/>
      <c r="P70" s="51"/>
      <c r="Q70" s="51"/>
      <c r="R70" s="50"/>
      <c r="S70" s="50"/>
    </row>
    <row r="71" spans="2:19" x14ac:dyDescent="0.25">
      <c r="B71" s="49"/>
      <c r="C71" s="49"/>
      <c r="D71" s="49"/>
      <c r="E71" s="49"/>
      <c r="F71" s="49"/>
      <c r="G71" s="49"/>
      <c r="H71" s="49"/>
      <c r="I71" s="84"/>
      <c r="J71" s="84"/>
      <c r="K71" s="51">
        <v>32</v>
      </c>
      <c r="L71" s="51">
        <v>0.6</v>
      </c>
      <c r="M71" s="110">
        <f t="shared" si="0"/>
        <v>798.6</v>
      </c>
      <c r="N71" s="51"/>
      <c r="O71" s="51"/>
      <c r="P71" s="51"/>
      <c r="Q71" s="51"/>
      <c r="R71" s="50"/>
      <c r="S71" s="50"/>
    </row>
    <row r="72" spans="2:19" x14ac:dyDescent="0.25">
      <c r="B72" s="49"/>
      <c r="C72" s="49"/>
      <c r="D72" s="49"/>
      <c r="E72" s="49"/>
      <c r="F72" s="49"/>
      <c r="G72" s="49"/>
      <c r="H72" s="49"/>
      <c r="I72" s="84"/>
      <c r="J72" s="84"/>
      <c r="K72" s="51">
        <v>33</v>
      </c>
      <c r="L72" s="51">
        <v>0.6</v>
      </c>
      <c r="M72" s="110">
        <f t="shared" si="0"/>
        <v>798.6</v>
      </c>
      <c r="N72" s="51"/>
      <c r="O72" s="51"/>
      <c r="P72" s="51"/>
      <c r="Q72" s="51"/>
      <c r="R72" s="50"/>
      <c r="S72" s="50"/>
    </row>
    <row r="73" spans="2:19" x14ac:dyDescent="0.25">
      <c r="B73" s="49"/>
      <c r="C73" s="49"/>
      <c r="D73" s="49"/>
      <c r="E73" s="49"/>
      <c r="F73" s="49"/>
      <c r="G73" s="49"/>
      <c r="H73" s="49"/>
      <c r="I73" s="84"/>
      <c r="J73" s="84"/>
      <c r="K73" s="51">
        <v>34</v>
      </c>
      <c r="L73" s="51">
        <v>0.6</v>
      </c>
      <c r="M73" s="110">
        <f t="shared" si="0"/>
        <v>798.6</v>
      </c>
      <c r="N73" s="51"/>
      <c r="O73" s="51"/>
      <c r="P73" s="51"/>
      <c r="Q73" s="51"/>
      <c r="R73" s="50"/>
      <c r="S73" s="50"/>
    </row>
    <row r="74" spans="2:19" x14ac:dyDescent="0.25">
      <c r="B74" s="49"/>
      <c r="C74" s="49"/>
      <c r="D74" s="49"/>
      <c r="E74" s="49"/>
      <c r="F74" s="49"/>
      <c r="G74" s="49"/>
      <c r="H74" s="49"/>
      <c r="I74" s="84"/>
      <c r="J74" s="84"/>
      <c r="K74" s="51">
        <v>35</v>
      </c>
      <c r="L74" s="51">
        <v>0.6</v>
      </c>
      <c r="M74" s="110">
        <f t="shared" si="0"/>
        <v>798.6</v>
      </c>
      <c r="N74" s="51"/>
      <c r="O74" s="51"/>
      <c r="P74" s="51"/>
      <c r="Q74" s="51"/>
      <c r="R74" s="50"/>
      <c r="S74" s="50"/>
    </row>
    <row r="75" spans="2:19" x14ac:dyDescent="0.25">
      <c r="B75" s="49"/>
      <c r="C75" s="49"/>
      <c r="D75" s="49"/>
      <c r="E75" s="49"/>
      <c r="F75" s="49"/>
      <c r="G75" s="49"/>
      <c r="H75" s="49"/>
      <c r="I75" s="84"/>
      <c r="J75" s="84"/>
      <c r="K75" s="51">
        <v>36</v>
      </c>
      <c r="L75" s="51">
        <v>0.6</v>
      </c>
      <c r="M75" s="110">
        <f t="shared" si="0"/>
        <v>798.6</v>
      </c>
      <c r="N75" s="51"/>
      <c r="O75" s="51"/>
      <c r="P75" s="51"/>
      <c r="Q75" s="51"/>
      <c r="R75" s="50"/>
      <c r="S75" s="50"/>
    </row>
    <row r="76" spans="2:19" x14ac:dyDescent="0.25">
      <c r="B76" s="49"/>
      <c r="C76" s="49"/>
      <c r="D76" s="49"/>
      <c r="E76" s="49"/>
      <c r="F76" s="49"/>
      <c r="G76" s="49"/>
      <c r="H76" s="49"/>
      <c r="I76" s="84"/>
      <c r="J76" s="84"/>
      <c r="K76" s="51">
        <v>37</v>
      </c>
      <c r="L76" s="51">
        <v>0.6</v>
      </c>
      <c r="M76" s="110">
        <f t="shared" si="0"/>
        <v>798.6</v>
      </c>
      <c r="N76" s="51"/>
      <c r="O76" s="51"/>
      <c r="P76" s="51"/>
      <c r="Q76" s="51"/>
      <c r="R76" s="50"/>
      <c r="S76" s="50"/>
    </row>
    <row r="77" spans="2:19" x14ac:dyDescent="0.25">
      <c r="B77" s="49"/>
      <c r="C77" s="49"/>
      <c r="D77" s="49"/>
      <c r="E77" s="49"/>
      <c r="F77" s="49"/>
      <c r="G77" s="49"/>
      <c r="H77" s="49"/>
      <c r="I77" s="84"/>
      <c r="J77" s="84"/>
      <c r="K77" s="51">
        <v>38</v>
      </c>
      <c r="L77" s="51">
        <v>0.6</v>
      </c>
      <c r="M77" s="110">
        <f t="shared" si="0"/>
        <v>798.6</v>
      </c>
      <c r="N77" s="51"/>
      <c r="O77" s="51"/>
      <c r="P77" s="51"/>
      <c r="Q77" s="51"/>
      <c r="R77" s="49"/>
      <c r="S77" s="49"/>
    </row>
    <row r="78" spans="2:19" x14ac:dyDescent="0.25">
      <c r="B78" s="49"/>
      <c r="C78" s="49"/>
      <c r="D78" s="49"/>
      <c r="E78" s="49"/>
      <c r="F78" s="49"/>
      <c r="G78" s="49"/>
      <c r="H78" s="49"/>
      <c r="I78" s="84"/>
      <c r="J78" s="84"/>
      <c r="K78" s="51">
        <v>39</v>
      </c>
      <c r="L78" s="51">
        <v>0.6</v>
      </c>
      <c r="M78" s="110">
        <f t="shared" si="0"/>
        <v>798.6</v>
      </c>
      <c r="N78" s="84"/>
      <c r="O78" s="84"/>
      <c r="P78" s="49"/>
      <c r="Q78" s="49"/>
      <c r="R78" s="49"/>
      <c r="S78" s="49"/>
    </row>
    <row r="79" spans="2:19" x14ac:dyDescent="0.25">
      <c r="B79" s="49"/>
      <c r="C79" s="49"/>
      <c r="D79" s="49"/>
      <c r="E79" s="49"/>
      <c r="F79" s="49"/>
      <c r="G79" s="49"/>
      <c r="H79" s="49"/>
      <c r="I79" s="84"/>
      <c r="J79" s="84"/>
      <c r="K79" s="51">
        <v>40</v>
      </c>
      <c r="L79" s="51">
        <v>0.6</v>
      </c>
      <c r="M79" s="110">
        <f t="shared" si="0"/>
        <v>798.6</v>
      </c>
      <c r="N79" s="84"/>
      <c r="O79" s="84"/>
      <c r="P79" s="49"/>
      <c r="Q79" s="49"/>
      <c r="R79" s="49"/>
      <c r="S79" s="49"/>
    </row>
    <row r="80" spans="2:19" x14ac:dyDescent="0.25">
      <c r="B80" s="49"/>
      <c r="C80" s="49"/>
      <c r="D80" s="49"/>
      <c r="E80" s="49"/>
      <c r="F80" s="49"/>
      <c r="G80" s="49"/>
      <c r="H80" s="49"/>
      <c r="I80" s="84"/>
      <c r="J80" s="84"/>
      <c r="K80" s="84"/>
      <c r="L80" s="84"/>
      <c r="M80" s="84"/>
      <c r="N80" s="84"/>
      <c r="O80" s="84"/>
      <c r="P80" s="49"/>
      <c r="Q80" s="49"/>
      <c r="R80" s="49"/>
      <c r="S80" s="49"/>
    </row>
    <row r="81" spans="2:19" x14ac:dyDescent="0.25">
      <c r="B81" s="49"/>
      <c r="C81" s="49"/>
      <c r="D81" s="49"/>
      <c r="E81" s="49"/>
      <c r="F81" s="49"/>
      <c r="G81" s="49"/>
      <c r="H81" s="49"/>
      <c r="I81" s="84"/>
      <c r="J81" s="84"/>
      <c r="K81" s="84"/>
      <c r="L81" s="84"/>
      <c r="M81" s="84"/>
      <c r="N81" s="84"/>
      <c r="O81" s="84"/>
      <c r="P81" s="49"/>
      <c r="Q81" s="49"/>
      <c r="R81" s="49"/>
      <c r="S81" s="49"/>
    </row>
    <row r="82" spans="2:19" x14ac:dyDescent="0.25">
      <c r="B82" s="49"/>
      <c r="C82" s="49"/>
      <c r="D82" s="49"/>
      <c r="E82" s="49"/>
      <c r="F82" s="49"/>
      <c r="G82" s="49"/>
      <c r="H82" s="49"/>
      <c r="I82" s="84"/>
      <c r="J82" s="84"/>
      <c r="K82" s="84"/>
      <c r="L82" s="84"/>
      <c r="M82" s="84"/>
      <c r="N82" s="84"/>
      <c r="O82" s="84"/>
      <c r="P82" s="49"/>
      <c r="Q82" s="49"/>
      <c r="R82" s="49"/>
      <c r="S82" s="49"/>
    </row>
    <row r="83" spans="2:19" x14ac:dyDescent="0.25">
      <c r="B83" s="49"/>
      <c r="C83" s="49"/>
      <c r="D83" s="49"/>
      <c r="E83" s="49"/>
      <c r="F83" s="49"/>
      <c r="G83" s="49"/>
      <c r="H83" s="49"/>
      <c r="I83" s="84"/>
      <c r="J83" s="84"/>
      <c r="K83" s="84"/>
      <c r="L83" s="84"/>
      <c r="M83" s="84"/>
      <c r="N83" s="84"/>
      <c r="O83" s="84"/>
      <c r="P83" s="49"/>
      <c r="Q83" s="49"/>
      <c r="R83" s="49"/>
      <c r="S83" s="49"/>
    </row>
    <row r="84" spans="2:19" x14ac:dyDescent="0.25">
      <c r="B84" s="49"/>
      <c r="C84" s="49"/>
      <c r="D84" s="49"/>
      <c r="E84" s="49"/>
      <c r="F84" s="49"/>
      <c r="G84" s="49"/>
      <c r="H84" s="49"/>
      <c r="I84" s="84"/>
      <c r="J84" s="84"/>
      <c r="K84" s="84"/>
      <c r="L84" s="84"/>
      <c r="M84" s="84"/>
      <c r="N84" s="84"/>
      <c r="O84" s="84"/>
      <c r="P84" s="49"/>
      <c r="Q84" s="49"/>
      <c r="R84" s="49"/>
      <c r="S84" s="49"/>
    </row>
    <row r="85" spans="2:19" x14ac:dyDescent="0.25">
      <c r="B85" s="49"/>
      <c r="C85" s="49"/>
      <c r="D85" s="49"/>
      <c r="E85" s="49"/>
      <c r="F85" s="49"/>
      <c r="G85" s="49"/>
      <c r="H85" s="49"/>
      <c r="I85" s="84"/>
      <c r="J85" s="84"/>
      <c r="K85" s="84"/>
      <c r="L85" s="84"/>
      <c r="M85" s="84"/>
      <c r="N85" s="84"/>
      <c r="O85" s="84"/>
      <c r="P85" s="49"/>
      <c r="Q85" s="49"/>
      <c r="R85" s="49"/>
      <c r="S85" s="49"/>
    </row>
    <row r="86" spans="2:19" x14ac:dyDescent="0.25">
      <c r="B86" s="49"/>
      <c r="C86" s="49"/>
      <c r="D86" s="49"/>
      <c r="E86" s="49"/>
      <c r="F86" s="49"/>
      <c r="G86" s="49"/>
      <c r="H86" s="49"/>
      <c r="I86" s="84"/>
      <c r="J86" s="84"/>
      <c r="K86" s="84"/>
      <c r="L86" s="84"/>
      <c r="M86" s="84"/>
      <c r="N86" s="84"/>
      <c r="O86" s="84"/>
      <c r="P86" s="49"/>
      <c r="Q86" s="49"/>
      <c r="R86" s="49"/>
      <c r="S86" s="49"/>
    </row>
    <row r="87" spans="2:19" x14ac:dyDescent="0.25">
      <c r="B87" s="49"/>
      <c r="C87" s="49"/>
      <c r="D87" s="49"/>
      <c r="E87" s="49"/>
      <c r="F87" s="49"/>
      <c r="G87" s="49"/>
      <c r="H87" s="49"/>
      <c r="I87" s="84"/>
      <c r="J87" s="84"/>
      <c r="K87" s="84"/>
      <c r="L87" s="84"/>
      <c r="M87" s="84"/>
      <c r="N87" s="84"/>
      <c r="O87" s="84"/>
      <c r="P87" s="49"/>
      <c r="Q87" s="49"/>
      <c r="R87" s="49"/>
      <c r="S87" s="49"/>
    </row>
    <row r="88" spans="2:19" x14ac:dyDescent="0.25">
      <c r="B88" s="49"/>
      <c r="C88" s="49"/>
      <c r="D88" s="49"/>
      <c r="E88" s="49"/>
      <c r="F88" s="49"/>
      <c r="G88" s="49"/>
      <c r="H88" s="49"/>
      <c r="I88" s="84"/>
      <c r="J88" s="84"/>
      <c r="K88" s="84"/>
      <c r="L88" s="84"/>
      <c r="M88" s="84"/>
      <c r="N88" s="84"/>
      <c r="O88" s="84"/>
      <c r="P88" s="49"/>
      <c r="Q88" s="49"/>
      <c r="R88" s="49"/>
      <c r="S88" s="49"/>
    </row>
    <row r="89" spans="2:19" x14ac:dyDescent="0.25">
      <c r="B89" s="49"/>
      <c r="C89" s="49"/>
      <c r="D89" s="49"/>
      <c r="E89" s="49"/>
      <c r="F89" s="49"/>
      <c r="G89" s="49"/>
      <c r="H89" s="49"/>
      <c r="I89" s="84"/>
      <c r="J89" s="84"/>
      <c r="K89" s="84"/>
      <c r="L89" s="84"/>
      <c r="M89" s="84"/>
      <c r="N89" s="84"/>
      <c r="O89" s="84"/>
      <c r="P89" s="49"/>
      <c r="Q89" s="49"/>
      <c r="R89" s="49"/>
      <c r="S89" s="49"/>
    </row>
    <row r="90" spans="2:19" x14ac:dyDescent="0.25">
      <c r="B90" s="49"/>
      <c r="C90" s="49"/>
      <c r="D90" s="49"/>
      <c r="E90" s="49"/>
      <c r="F90" s="49"/>
      <c r="G90" s="49"/>
      <c r="H90" s="49"/>
      <c r="I90" s="84"/>
      <c r="J90" s="84"/>
      <c r="K90" s="84"/>
      <c r="L90" s="84"/>
      <c r="M90" s="84"/>
      <c r="N90" s="84"/>
      <c r="O90" s="84"/>
      <c r="P90" s="49"/>
      <c r="Q90" s="49"/>
      <c r="R90" s="49"/>
      <c r="S90" s="49"/>
    </row>
    <row r="91" spans="2:19" x14ac:dyDescent="0.25">
      <c r="B91" s="49"/>
      <c r="C91" s="49"/>
      <c r="D91" s="49"/>
      <c r="E91" s="49"/>
      <c r="F91" s="49"/>
      <c r="G91" s="49"/>
      <c r="H91" s="49"/>
      <c r="I91" s="84"/>
      <c r="J91" s="84"/>
      <c r="K91" s="84"/>
      <c r="L91" s="84"/>
      <c r="M91" s="84"/>
      <c r="N91" s="84"/>
      <c r="O91" s="84"/>
      <c r="P91" s="49"/>
      <c r="Q91" s="49"/>
      <c r="R91" s="49"/>
      <c r="S91" s="49"/>
    </row>
    <row r="92" spans="2:19" x14ac:dyDescent="0.25">
      <c r="B92" s="49"/>
      <c r="C92" s="49"/>
      <c r="D92" s="49"/>
      <c r="E92" s="49"/>
      <c r="F92" s="49"/>
      <c r="G92" s="49"/>
      <c r="H92" s="49"/>
      <c r="I92" s="84"/>
      <c r="J92" s="84"/>
      <c r="K92" s="84"/>
      <c r="L92" s="84"/>
      <c r="M92" s="84"/>
      <c r="N92" s="84"/>
      <c r="O92" s="84"/>
      <c r="P92" s="49"/>
      <c r="Q92" s="49"/>
      <c r="R92" s="49"/>
      <c r="S92" s="49"/>
    </row>
    <row r="93" spans="2:19" x14ac:dyDescent="0.25">
      <c r="B93" s="49"/>
      <c r="C93" s="49"/>
      <c r="D93" s="49"/>
      <c r="E93" s="49"/>
      <c r="F93" s="49"/>
      <c r="G93" s="49"/>
      <c r="H93" s="49"/>
      <c r="I93" s="84"/>
      <c r="J93" s="84"/>
      <c r="K93" s="84"/>
      <c r="L93" s="84"/>
      <c r="M93" s="84"/>
      <c r="N93" s="84"/>
      <c r="O93" s="84"/>
      <c r="P93" s="49"/>
      <c r="Q93" s="49"/>
      <c r="R93" s="49"/>
      <c r="S93" s="49"/>
    </row>
    <row r="94" spans="2:19" x14ac:dyDescent="0.25">
      <c r="B94" s="49"/>
      <c r="C94" s="49"/>
      <c r="D94" s="49"/>
      <c r="E94" s="49"/>
      <c r="F94" s="49"/>
      <c r="G94" s="49"/>
      <c r="H94" s="49"/>
      <c r="I94" s="84"/>
      <c r="J94" s="84"/>
      <c r="K94" s="84"/>
      <c r="L94" s="84"/>
      <c r="M94" s="84"/>
      <c r="N94" s="84"/>
      <c r="O94" s="84"/>
      <c r="P94" s="49"/>
      <c r="Q94" s="49"/>
      <c r="R94" s="49"/>
      <c r="S94" s="49"/>
    </row>
    <row r="95" spans="2:19" x14ac:dyDescent="0.25">
      <c r="B95" s="49"/>
      <c r="C95" s="49"/>
      <c r="D95" s="49"/>
      <c r="E95" s="49"/>
      <c r="F95" s="49"/>
      <c r="G95" s="49"/>
      <c r="H95" s="49"/>
      <c r="I95" s="84"/>
      <c r="J95" s="84"/>
      <c r="K95" s="84"/>
      <c r="L95" s="84"/>
      <c r="M95" s="84"/>
      <c r="N95" s="84"/>
      <c r="O95" s="84"/>
      <c r="P95" s="49"/>
      <c r="Q95" s="49"/>
      <c r="R95" s="49"/>
      <c r="S95" s="49"/>
    </row>
    <row r="96" spans="2:19" x14ac:dyDescent="0.25">
      <c r="B96" s="49"/>
      <c r="C96" s="49"/>
      <c r="D96" s="49"/>
      <c r="E96" s="49"/>
      <c r="F96" s="49"/>
      <c r="G96" s="49"/>
      <c r="H96" s="49"/>
      <c r="I96" s="84"/>
      <c r="J96" s="84"/>
      <c r="K96" s="84"/>
      <c r="L96" s="84"/>
      <c r="M96" s="84"/>
      <c r="N96" s="84"/>
      <c r="O96" s="84"/>
      <c r="P96" s="49"/>
      <c r="Q96" s="49"/>
      <c r="R96" s="49"/>
      <c r="S96" s="49"/>
    </row>
    <row r="97" spans="2:19" x14ac:dyDescent="0.25">
      <c r="B97" s="49"/>
      <c r="C97" s="49"/>
      <c r="D97" s="49"/>
      <c r="E97" s="49"/>
      <c r="F97" s="49"/>
      <c r="G97" s="49"/>
      <c r="H97" s="49"/>
      <c r="I97" s="84"/>
      <c r="J97" s="84"/>
      <c r="K97" s="84"/>
      <c r="L97" s="84"/>
      <c r="M97" s="84"/>
      <c r="N97" s="84"/>
      <c r="O97" s="84"/>
      <c r="P97" s="49"/>
      <c r="Q97" s="49"/>
      <c r="R97" s="49"/>
      <c r="S97" s="49"/>
    </row>
    <row r="98" spans="2:19" x14ac:dyDescent="0.25">
      <c r="B98" s="49"/>
      <c r="C98" s="49"/>
      <c r="D98" s="49"/>
      <c r="E98" s="49"/>
      <c r="F98" s="49"/>
      <c r="G98" s="49"/>
      <c r="H98" s="49"/>
      <c r="I98" s="84"/>
      <c r="J98" s="84"/>
      <c r="K98" s="84"/>
      <c r="L98" s="84"/>
      <c r="M98" s="84"/>
      <c r="N98" s="84"/>
      <c r="O98" s="84"/>
      <c r="P98" s="49"/>
      <c r="Q98" s="49"/>
      <c r="R98" s="49"/>
      <c r="S98" s="49"/>
    </row>
    <row r="99" spans="2:19" x14ac:dyDescent="0.25">
      <c r="B99" s="49"/>
      <c r="C99" s="49"/>
      <c r="D99" s="49"/>
      <c r="E99" s="49"/>
      <c r="F99" s="49"/>
      <c r="G99" s="49"/>
      <c r="H99" s="49"/>
      <c r="I99" s="84"/>
      <c r="J99" s="84"/>
      <c r="K99" s="84"/>
      <c r="L99" s="84"/>
      <c r="M99" s="84"/>
      <c r="N99" s="84"/>
      <c r="O99" s="84"/>
      <c r="P99" s="49"/>
      <c r="Q99" s="49"/>
      <c r="R99" s="49"/>
      <c r="S99" s="49"/>
    </row>
    <row r="100" spans="2:19" x14ac:dyDescent="0.25">
      <c r="B100" s="49"/>
      <c r="C100" s="49"/>
      <c r="D100" s="49"/>
      <c r="E100" s="49"/>
      <c r="F100" s="49"/>
      <c r="G100" s="49"/>
      <c r="H100" s="49"/>
      <c r="I100" s="84"/>
      <c r="J100" s="84"/>
      <c r="K100" s="84"/>
      <c r="L100" s="84"/>
      <c r="M100" s="84"/>
      <c r="N100" s="84"/>
      <c r="O100" s="84"/>
      <c r="P100" s="49"/>
      <c r="Q100" s="49"/>
      <c r="R100" s="49"/>
      <c r="S100" s="49"/>
    </row>
    <row r="101" spans="2:19" x14ac:dyDescent="0.25">
      <c r="B101" s="49"/>
      <c r="C101" s="49"/>
      <c r="D101" s="49"/>
      <c r="E101" s="49"/>
      <c r="F101" s="49"/>
      <c r="G101" s="49"/>
      <c r="H101" s="49"/>
      <c r="I101" s="84"/>
      <c r="J101" s="84"/>
      <c r="K101" s="84"/>
      <c r="L101" s="84"/>
      <c r="M101" s="84"/>
      <c r="N101" s="84"/>
      <c r="O101" s="84"/>
      <c r="P101" s="49"/>
      <c r="Q101" s="49"/>
      <c r="R101" s="49"/>
      <c r="S101" s="49"/>
    </row>
    <row r="102" spans="2:19" x14ac:dyDescent="0.25">
      <c r="B102" s="49"/>
      <c r="C102" s="49"/>
      <c r="D102" s="49"/>
      <c r="E102" s="49"/>
      <c r="F102" s="49"/>
      <c r="G102" s="49"/>
      <c r="H102" s="49"/>
      <c r="I102" s="84"/>
      <c r="J102" s="84"/>
      <c r="K102" s="84"/>
      <c r="L102" s="84"/>
      <c r="M102" s="84"/>
      <c r="N102" s="84"/>
      <c r="O102" s="84"/>
      <c r="P102" s="49"/>
      <c r="Q102" s="49"/>
      <c r="R102" s="49"/>
      <c r="S102" s="49"/>
    </row>
    <row r="103" spans="2:19" x14ac:dyDescent="0.25">
      <c r="B103" s="49"/>
      <c r="C103" s="49"/>
      <c r="D103" s="49"/>
      <c r="E103" s="49"/>
      <c r="F103" s="49"/>
      <c r="G103" s="49"/>
      <c r="H103" s="49"/>
      <c r="I103" s="84"/>
      <c r="J103" s="84"/>
      <c r="K103" s="84"/>
      <c r="L103" s="84"/>
      <c r="M103" s="84"/>
      <c r="N103" s="84"/>
      <c r="O103" s="84"/>
      <c r="P103" s="49"/>
      <c r="Q103" s="49"/>
      <c r="R103" s="49"/>
      <c r="S103" s="49"/>
    </row>
    <row r="104" spans="2:19" x14ac:dyDescent="0.25">
      <c r="B104" s="49"/>
      <c r="C104" s="49"/>
      <c r="D104" s="49"/>
      <c r="E104" s="49"/>
      <c r="F104" s="49"/>
      <c r="G104" s="49"/>
      <c r="H104" s="49"/>
      <c r="I104" s="84"/>
      <c r="J104" s="84"/>
      <c r="K104" s="84"/>
      <c r="L104" s="84"/>
      <c r="M104" s="84"/>
      <c r="N104" s="84"/>
      <c r="O104" s="84"/>
      <c r="P104" s="49"/>
      <c r="Q104" s="49"/>
      <c r="R104" s="49"/>
      <c r="S104" s="49"/>
    </row>
    <row r="105" spans="2:19" x14ac:dyDescent="0.25">
      <c r="B105" s="49"/>
      <c r="C105" s="49"/>
      <c r="D105" s="49"/>
      <c r="E105" s="49"/>
      <c r="F105" s="49"/>
      <c r="G105" s="49"/>
      <c r="H105" s="49"/>
      <c r="I105" s="84"/>
      <c r="J105" s="84"/>
      <c r="K105" s="84"/>
      <c r="L105" s="84"/>
      <c r="M105" s="84"/>
      <c r="N105" s="84"/>
      <c r="O105" s="84"/>
      <c r="P105" s="49"/>
      <c r="Q105" s="49"/>
      <c r="R105" s="49"/>
      <c r="S105" s="49"/>
    </row>
    <row r="106" spans="2:19" x14ac:dyDescent="0.25">
      <c r="B106" s="49"/>
      <c r="C106" s="49"/>
      <c r="D106" s="49"/>
      <c r="E106" s="49"/>
      <c r="F106" s="49"/>
      <c r="G106" s="49"/>
      <c r="H106" s="49"/>
      <c r="I106" s="84"/>
      <c r="J106" s="84"/>
      <c r="K106" s="84"/>
      <c r="L106" s="84"/>
      <c r="M106" s="84"/>
      <c r="N106" s="84"/>
      <c r="O106" s="84"/>
      <c r="P106" s="49"/>
      <c r="Q106" s="49"/>
      <c r="R106" s="49"/>
      <c r="S106" s="49"/>
    </row>
    <row r="107" spans="2:19" x14ac:dyDescent="0.25">
      <c r="B107" s="49"/>
      <c r="C107" s="49"/>
      <c r="D107" s="49"/>
      <c r="E107" s="49"/>
      <c r="F107" s="49"/>
      <c r="G107" s="49"/>
      <c r="H107" s="49"/>
      <c r="I107" s="84"/>
      <c r="J107" s="84"/>
      <c r="K107" s="84"/>
      <c r="L107" s="84"/>
      <c r="M107" s="84"/>
      <c r="N107" s="84"/>
      <c r="O107" s="84"/>
      <c r="P107" s="49"/>
      <c r="Q107" s="49"/>
      <c r="R107" s="49"/>
      <c r="S107" s="49"/>
    </row>
    <row r="108" spans="2:19" x14ac:dyDescent="0.25">
      <c r="B108" s="49"/>
      <c r="C108" s="49"/>
      <c r="D108" s="49"/>
      <c r="E108" s="49"/>
      <c r="F108" s="49"/>
      <c r="G108" s="49"/>
      <c r="H108" s="49"/>
      <c r="I108" s="84"/>
      <c r="J108" s="84"/>
      <c r="K108" s="84"/>
      <c r="L108" s="84"/>
      <c r="M108" s="84"/>
      <c r="N108" s="84"/>
      <c r="O108" s="84"/>
      <c r="P108" s="49"/>
      <c r="Q108" s="49"/>
      <c r="R108" s="49"/>
      <c r="S108" s="49"/>
    </row>
    <row r="109" spans="2:19" x14ac:dyDescent="0.25">
      <c r="B109" s="49"/>
      <c r="C109" s="49"/>
      <c r="D109" s="49"/>
      <c r="E109" s="49"/>
      <c r="F109" s="49"/>
      <c r="G109" s="49"/>
      <c r="H109" s="49"/>
      <c r="I109" s="84"/>
      <c r="J109" s="84"/>
      <c r="K109" s="84"/>
      <c r="L109" s="84"/>
      <c r="M109" s="84"/>
      <c r="N109" s="84"/>
      <c r="O109" s="84"/>
      <c r="P109" s="49"/>
      <c r="Q109" s="49"/>
      <c r="R109" s="49"/>
      <c r="S109" s="49"/>
    </row>
    <row r="110" spans="2:19" x14ac:dyDescent="0.25">
      <c r="B110" s="49"/>
      <c r="C110" s="49"/>
      <c r="D110" s="49"/>
      <c r="E110" s="49"/>
      <c r="F110" s="49"/>
      <c r="G110" s="49"/>
      <c r="H110" s="49"/>
      <c r="I110" s="84"/>
      <c r="J110" s="84"/>
      <c r="K110" s="84"/>
      <c r="L110" s="84"/>
      <c r="M110" s="84"/>
      <c r="N110" s="84"/>
      <c r="O110" s="84"/>
      <c r="P110" s="49"/>
      <c r="Q110" s="49"/>
      <c r="R110" s="49"/>
      <c r="S110" s="49"/>
    </row>
    <row r="111" spans="2:19" x14ac:dyDescent="0.25">
      <c r="B111" s="49"/>
      <c r="C111" s="49"/>
      <c r="D111" s="49"/>
      <c r="E111" s="49"/>
      <c r="F111" s="49"/>
      <c r="G111" s="49"/>
      <c r="H111" s="49"/>
      <c r="I111" s="84"/>
      <c r="J111" s="84"/>
      <c r="K111" s="84"/>
      <c r="L111" s="84"/>
      <c r="M111" s="84"/>
      <c r="N111" s="84"/>
      <c r="O111" s="84"/>
      <c r="P111" s="49"/>
      <c r="Q111" s="49"/>
      <c r="R111" s="49"/>
      <c r="S111" s="49"/>
    </row>
    <row r="112" spans="2:19" x14ac:dyDescent="0.25">
      <c r="B112" s="49"/>
      <c r="C112" s="49"/>
      <c r="D112" s="49"/>
      <c r="E112" s="49"/>
      <c r="F112" s="49"/>
      <c r="G112" s="49"/>
      <c r="H112" s="49"/>
      <c r="I112" s="84"/>
      <c r="J112" s="84"/>
      <c r="K112" s="84"/>
      <c r="L112" s="84"/>
      <c r="M112" s="84"/>
      <c r="N112" s="84"/>
      <c r="O112" s="84"/>
      <c r="P112" s="49"/>
      <c r="Q112" s="49"/>
      <c r="R112" s="49"/>
      <c r="S112" s="49"/>
    </row>
    <row r="113" spans="2:19" x14ac:dyDescent="0.25">
      <c r="B113" s="49"/>
      <c r="C113" s="49"/>
      <c r="D113" s="49"/>
      <c r="E113" s="49"/>
      <c r="F113" s="49"/>
      <c r="G113" s="49"/>
      <c r="H113" s="49"/>
      <c r="I113" s="84"/>
      <c r="J113" s="84"/>
      <c r="K113" s="84"/>
      <c r="L113" s="84"/>
      <c r="M113" s="84"/>
      <c r="N113" s="84"/>
      <c r="O113" s="84"/>
      <c r="P113" s="49"/>
      <c r="Q113" s="49"/>
      <c r="R113" s="49"/>
      <c r="S113" s="49"/>
    </row>
    <row r="114" spans="2:19" x14ac:dyDescent="0.25">
      <c r="B114" s="49"/>
      <c r="C114" s="49"/>
      <c r="D114" s="49"/>
      <c r="E114" s="49"/>
      <c r="F114" s="49"/>
      <c r="G114" s="49"/>
      <c r="H114" s="49"/>
      <c r="I114" s="84"/>
      <c r="J114" s="84"/>
      <c r="K114" s="84"/>
      <c r="L114" s="84"/>
      <c r="M114" s="84"/>
      <c r="N114" s="84"/>
      <c r="O114" s="84"/>
      <c r="P114" s="49"/>
      <c r="Q114" s="49"/>
      <c r="R114" s="49"/>
      <c r="S114" s="49"/>
    </row>
    <row r="115" spans="2:19" x14ac:dyDescent="0.25">
      <c r="B115" s="49"/>
      <c r="C115" s="49"/>
      <c r="D115" s="49"/>
      <c r="E115" s="49"/>
      <c r="F115" s="49"/>
      <c r="G115" s="49"/>
      <c r="H115" s="49"/>
      <c r="I115" s="84"/>
      <c r="J115" s="84"/>
      <c r="K115" s="84"/>
      <c r="L115" s="84"/>
      <c r="M115" s="84"/>
      <c r="N115" s="84"/>
      <c r="O115" s="84"/>
      <c r="P115" s="49"/>
      <c r="Q115" s="49"/>
      <c r="R115" s="49"/>
      <c r="S115" s="49"/>
    </row>
    <row r="116" spans="2:19" x14ac:dyDescent="0.25">
      <c r="B116" s="49"/>
      <c r="C116" s="49"/>
      <c r="D116" s="49"/>
      <c r="E116" s="49"/>
      <c r="F116" s="49"/>
      <c r="G116" s="49"/>
      <c r="H116" s="49"/>
      <c r="I116" s="84"/>
      <c r="J116" s="84"/>
      <c r="K116" s="84"/>
      <c r="L116" s="84"/>
      <c r="M116" s="84"/>
      <c r="N116" s="84"/>
      <c r="O116" s="84"/>
      <c r="P116" s="49"/>
      <c r="Q116" s="49"/>
      <c r="R116" s="49"/>
      <c r="S116" s="49"/>
    </row>
    <row r="117" spans="2:19" x14ac:dyDescent="0.25">
      <c r="B117" s="49"/>
      <c r="C117" s="49"/>
      <c r="D117" s="49"/>
      <c r="E117" s="49"/>
      <c r="F117" s="49"/>
      <c r="G117" s="49"/>
      <c r="H117" s="49"/>
      <c r="I117" s="84"/>
      <c r="J117" s="84"/>
      <c r="K117" s="84"/>
      <c r="L117" s="84"/>
      <c r="M117" s="84"/>
      <c r="N117" s="84"/>
      <c r="O117" s="84"/>
      <c r="P117" s="49"/>
      <c r="Q117" s="49"/>
      <c r="R117" s="49"/>
      <c r="S117" s="49"/>
    </row>
    <row r="118" spans="2:19" x14ac:dyDescent="0.25">
      <c r="B118" s="49"/>
      <c r="C118" s="49"/>
      <c r="D118" s="49"/>
      <c r="E118" s="49"/>
      <c r="F118" s="49"/>
      <c r="G118" s="49"/>
      <c r="H118" s="49"/>
      <c r="I118" s="84"/>
      <c r="J118" s="84"/>
      <c r="K118" s="84"/>
      <c r="L118" s="84"/>
      <c r="M118" s="84"/>
      <c r="N118" s="84"/>
      <c r="O118" s="84"/>
      <c r="P118" s="49"/>
      <c r="Q118" s="49"/>
      <c r="R118" s="49"/>
      <c r="S118" s="49"/>
    </row>
    <row r="119" spans="2:19" x14ac:dyDescent="0.25">
      <c r="B119" s="49"/>
      <c r="C119" s="49"/>
      <c r="D119" s="49"/>
      <c r="E119" s="49"/>
      <c r="F119" s="49"/>
      <c r="G119" s="49"/>
      <c r="H119" s="49"/>
      <c r="I119" s="84"/>
      <c r="J119" s="84"/>
      <c r="K119" s="84"/>
      <c r="L119" s="84"/>
      <c r="M119" s="84"/>
      <c r="N119" s="84"/>
      <c r="O119" s="84"/>
      <c r="P119" s="49"/>
      <c r="Q119" s="49"/>
      <c r="R119" s="49"/>
      <c r="S119" s="49"/>
    </row>
    <row r="120" spans="2:19" x14ac:dyDescent="0.25">
      <c r="B120" s="49"/>
      <c r="C120" s="49"/>
      <c r="D120" s="49"/>
      <c r="E120" s="49"/>
      <c r="F120" s="49"/>
      <c r="G120" s="49"/>
      <c r="H120" s="49"/>
      <c r="I120" s="84"/>
      <c r="J120" s="84"/>
      <c r="K120" s="84"/>
      <c r="L120" s="84"/>
      <c r="M120" s="84"/>
      <c r="N120" s="84"/>
      <c r="O120" s="84"/>
      <c r="P120" s="49"/>
      <c r="Q120" s="49"/>
      <c r="R120" s="49"/>
      <c r="S120" s="49"/>
    </row>
    <row r="121" spans="2:19" x14ac:dyDescent="0.25">
      <c r="B121" s="49"/>
      <c r="C121" s="49"/>
      <c r="D121" s="49"/>
      <c r="E121" s="49"/>
      <c r="F121" s="49"/>
      <c r="G121" s="49"/>
      <c r="H121" s="49"/>
      <c r="I121" s="84"/>
      <c r="J121" s="84"/>
      <c r="K121" s="84"/>
      <c r="L121" s="84"/>
      <c r="M121" s="84"/>
      <c r="N121" s="84"/>
      <c r="O121" s="84"/>
      <c r="P121" s="49"/>
      <c r="Q121" s="49"/>
      <c r="R121" s="49"/>
      <c r="S121" s="49"/>
    </row>
    <row r="122" spans="2:19" x14ac:dyDescent="0.25">
      <c r="B122" s="49"/>
      <c r="C122" s="49"/>
      <c r="D122" s="49"/>
      <c r="E122" s="49"/>
      <c r="F122" s="49"/>
      <c r="G122" s="49"/>
      <c r="H122" s="49"/>
      <c r="I122" s="84"/>
      <c r="J122" s="84"/>
      <c r="K122" s="84"/>
      <c r="L122" s="84"/>
      <c r="M122" s="84"/>
      <c r="N122" s="84"/>
      <c r="O122" s="84"/>
      <c r="P122" s="49"/>
      <c r="Q122" s="49"/>
      <c r="R122" s="49"/>
      <c r="S122" s="49"/>
    </row>
    <row r="123" spans="2:19" x14ac:dyDescent="0.25">
      <c r="B123" s="49"/>
      <c r="C123" s="49"/>
      <c r="D123" s="49"/>
      <c r="E123" s="49"/>
      <c r="F123" s="49"/>
      <c r="G123" s="49"/>
      <c r="H123" s="49"/>
      <c r="I123" s="84"/>
      <c r="J123" s="84"/>
      <c r="K123" s="84"/>
      <c r="L123" s="84"/>
      <c r="M123" s="84"/>
      <c r="N123" s="84"/>
      <c r="O123" s="84"/>
      <c r="P123" s="49"/>
      <c r="Q123" s="49"/>
      <c r="R123" s="49"/>
      <c r="S123" s="49"/>
    </row>
    <row r="124" spans="2:19" x14ac:dyDescent="0.25">
      <c r="B124" s="49"/>
      <c r="C124" s="49"/>
      <c r="D124" s="49"/>
      <c r="E124" s="49"/>
      <c r="F124" s="49"/>
      <c r="G124" s="49"/>
      <c r="H124" s="49"/>
      <c r="I124" s="84"/>
      <c r="J124" s="84"/>
      <c r="K124" s="84"/>
      <c r="L124" s="84"/>
      <c r="M124" s="84"/>
      <c r="N124" s="84"/>
      <c r="O124" s="84"/>
      <c r="P124" s="49"/>
      <c r="Q124" s="49"/>
      <c r="R124" s="49"/>
      <c r="S124" s="49"/>
    </row>
    <row r="125" spans="2:19" x14ac:dyDescent="0.25">
      <c r="B125" s="49"/>
      <c r="C125" s="49"/>
      <c r="D125" s="49"/>
      <c r="E125" s="49"/>
      <c r="F125" s="49"/>
      <c r="G125" s="49"/>
      <c r="H125" s="49"/>
      <c r="I125" s="84"/>
      <c r="J125" s="84"/>
      <c r="K125" s="84"/>
      <c r="L125" s="84"/>
      <c r="M125" s="84"/>
      <c r="N125" s="84"/>
      <c r="O125" s="84"/>
      <c r="P125" s="49"/>
      <c r="Q125" s="49"/>
      <c r="R125" s="49"/>
      <c r="S125" s="49"/>
    </row>
    <row r="126" spans="2:19" x14ac:dyDescent="0.25">
      <c r="B126" s="49"/>
      <c r="C126" s="49"/>
      <c r="D126" s="49"/>
      <c r="E126" s="49"/>
      <c r="F126" s="49"/>
      <c r="G126" s="49"/>
      <c r="H126" s="49"/>
      <c r="I126" s="84"/>
      <c r="J126" s="84"/>
      <c r="K126" s="84"/>
      <c r="L126" s="84"/>
      <c r="M126" s="84"/>
      <c r="N126" s="84"/>
      <c r="O126" s="84"/>
      <c r="P126" s="49"/>
      <c r="Q126" s="49"/>
      <c r="R126" s="49"/>
      <c r="S126" s="49"/>
    </row>
    <row r="127" spans="2:19" x14ac:dyDescent="0.25">
      <c r="B127" s="49"/>
      <c r="C127" s="49"/>
      <c r="D127" s="49"/>
      <c r="E127" s="49"/>
      <c r="F127" s="49"/>
      <c r="G127" s="49"/>
      <c r="H127" s="49"/>
      <c r="I127" s="84"/>
      <c r="J127" s="84"/>
      <c r="K127" s="84"/>
      <c r="L127" s="84"/>
      <c r="M127" s="84"/>
      <c r="N127" s="84"/>
      <c r="O127" s="84"/>
      <c r="P127" s="49"/>
      <c r="Q127" s="49"/>
      <c r="R127" s="49"/>
      <c r="S127" s="49"/>
    </row>
    <row r="128" spans="2:19" x14ac:dyDescent="0.25">
      <c r="B128" s="49"/>
      <c r="C128" s="49"/>
      <c r="D128" s="49"/>
      <c r="E128" s="49"/>
      <c r="F128" s="49"/>
      <c r="G128" s="49"/>
      <c r="H128" s="49"/>
      <c r="I128" s="84"/>
      <c r="J128" s="84"/>
      <c r="K128" s="84"/>
      <c r="L128" s="84"/>
      <c r="M128" s="84"/>
      <c r="N128" s="84"/>
      <c r="O128" s="84"/>
      <c r="P128" s="49"/>
      <c r="Q128" s="49"/>
      <c r="R128" s="49"/>
      <c r="S128" s="49"/>
    </row>
    <row r="129" spans="2:19" x14ac:dyDescent="0.25">
      <c r="B129" s="49"/>
      <c r="C129" s="49"/>
      <c r="D129" s="49"/>
      <c r="E129" s="49"/>
      <c r="F129" s="49"/>
      <c r="G129" s="49"/>
      <c r="H129" s="49"/>
      <c r="I129" s="51"/>
      <c r="J129" s="51"/>
      <c r="K129" s="51"/>
      <c r="L129" s="51"/>
      <c r="M129" s="51"/>
      <c r="N129" s="51"/>
      <c r="O129" s="49"/>
      <c r="P129" s="49"/>
      <c r="Q129" s="49"/>
      <c r="R129" s="49"/>
      <c r="S129" s="49"/>
    </row>
    <row r="130" spans="2:19" x14ac:dyDescent="0.25">
      <c r="B130" s="49"/>
      <c r="C130" s="49"/>
      <c r="D130" s="49"/>
      <c r="E130" s="49"/>
      <c r="F130" s="49"/>
      <c r="G130" s="49"/>
      <c r="H130" s="49"/>
      <c r="I130" s="51"/>
      <c r="J130" s="51"/>
      <c r="K130" s="51"/>
      <c r="L130" s="51"/>
      <c r="M130" s="51"/>
      <c r="N130" s="51"/>
      <c r="O130" s="49"/>
      <c r="P130" s="49"/>
      <c r="Q130" s="49"/>
      <c r="R130" s="49"/>
      <c r="S130" s="49"/>
    </row>
    <row r="131" spans="2:19" x14ac:dyDescent="0.25">
      <c r="B131" s="49"/>
      <c r="C131" s="49"/>
      <c r="D131" s="49"/>
      <c r="E131" s="49"/>
      <c r="F131" s="49"/>
      <c r="G131" s="49"/>
      <c r="H131" s="49"/>
      <c r="I131" s="51"/>
      <c r="J131" s="51"/>
      <c r="K131" s="51"/>
      <c r="L131" s="51"/>
      <c r="M131" s="51"/>
      <c r="N131" s="51"/>
      <c r="O131" s="49"/>
      <c r="P131" s="49"/>
      <c r="Q131" s="49"/>
      <c r="R131" s="49"/>
      <c r="S131" s="49"/>
    </row>
    <row r="132" spans="2:19" x14ac:dyDescent="0.25">
      <c r="B132" s="49"/>
      <c r="C132" s="49"/>
      <c r="D132" s="49"/>
      <c r="E132" s="49"/>
      <c r="F132" s="49"/>
      <c r="G132" s="49"/>
      <c r="H132" s="49"/>
      <c r="I132" s="51"/>
      <c r="J132" s="51"/>
      <c r="K132" s="51"/>
      <c r="L132" s="51"/>
      <c r="M132" s="51"/>
      <c r="N132" s="51"/>
      <c r="O132" s="49"/>
      <c r="P132" s="49"/>
      <c r="Q132" s="49"/>
      <c r="R132" s="49"/>
      <c r="S132" s="49"/>
    </row>
    <row r="133" spans="2:19" x14ac:dyDescent="0.25">
      <c r="B133" s="49"/>
      <c r="C133" s="49"/>
      <c r="D133" s="49"/>
      <c r="E133" s="49"/>
      <c r="F133" s="49"/>
      <c r="G133" s="49"/>
      <c r="H133" s="49"/>
      <c r="I133" s="51"/>
      <c r="J133" s="51"/>
      <c r="K133" s="51"/>
      <c r="L133" s="51"/>
      <c r="M133" s="51"/>
      <c r="N133" s="51"/>
      <c r="O133" s="49"/>
      <c r="P133" s="49"/>
      <c r="Q133" s="49"/>
      <c r="R133" s="49"/>
      <c r="S133" s="49"/>
    </row>
    <row r="134" spans="2:19" x14ac:dyDescent="0.25">
      <c r="B134" s="49"/>
      <c r="C134" s="49"/>
      <c r="D134" s="49"/>
      <c r="E134" s="49"/>
      <c r="F134" s="49"/>
      <c r="G134" s="49"/>
      <c r="H134" s="49"/>
      <c r="I134" s="51"/>
      <c r="J134" s="51"/>
      <c r="K134" s="51"/>
      <c r="L134" s="51"/>
      <c r="M134" s="51"/>
      <c r="N134" s="51"/>
      <c r="O134" s="49"/>
      <c r="P134" s="49"/>
      <c r="Q134" s="49"/>
      <c r="R134" s="49"/>
      <c r="S134" s="49"/>
    </row>
    <row r="135" spans="2:19" x14ac:dyDescent="0.25">
      <c r="B135" s="49"/>
      <c r="C135" s="49"/>
      <c r="D135" s="49"/>
      <c r="E135" s="49"/>
      <c r="F135" s="49"/>
      <c r="G135" s="49"/>
      <c r="H135" s="49"/>
      <c r="I135" s="51"/>
      <c r="J135" s="51"/>
      <c r="K135" s="51"/>
      <c r="L135" s="51"/>
      <c r="M135" s="51"/>
      <c r="N135" s="51"/>
      <c r="O135" s="49"/>
      <c r="P135" s="49"/>
      <c r="Q135" s="49"/>
      <c r="R135" s="49"/>
      <c r="S135" s="49"/>
    </row>
    <row r="136" spans="2:19" x14ac:dyDescent="0.25">
      <c r="B136" s="49"/>
      <c r="C136" s="49"/>
      <c r="D136" s="49"/>
      <c r="E136" s="49"/>
      <c r="F136" s="49"/>
      <c r="G136" s="49"/>
      <c r="H136" s="49"/>
      <c r="I136" s="51"/>
      <c r="J136" s="51"/>
      <c r="K136" s="51"/>
      <c r="L136" s="51"/>
      <c r="M136" s="51"/>
      <c r="N136" s="51"/>
      <c r="O136" s="49"/>
      <c r="P136" s="49"/>
      <c r="Q136" s="49"/>
      <c r="R136" s="49"/>
      <c r="S136" s="49"/>
    </row>
    <row r="137" spans="2:19" x14ac:dyDescent="0.25">
      <c r="B137" s="49"/>
      <c r="C137" s="49"/>
      <c r="D137" s="49"/>
      <c r="E137" s="49"/>
      <c r="F137" s="49"/>
      <c r="G137" s="49"/>
      <c r="H137" s="49"/>
      <c r="I137" s="51"/>
      <c r="J137" s="51"/>
      <c r="K137" s="51"/>
      <c r="L137" s="51"/>
      <c r="M137" s="51"/>
      <c r="N137" s="51"/>
      <c r="O137" s="49"/>
      <c r="P137" s="49"/>
      <c r="Q137" s="49"/>
      <c r="R137" s="49"/>
      <c r="S137" s="49"/>
    </row>
    <row r="138" spans="2:19" x14ac:dyDescent="0.25">
      <c r="B138" s="49"/>
      <c r="C138" s="49"/>
      <c r="D138" s="49"/>
      <c r="E138" s="49"/>
      <c r="F138" s="49"/>
      <c r="G138" s="49"/>
      <c r="H138" s="49"/>
      <c r="I138" s="51"/>
      <c r="J138" s="51"/>
      <c r="K138" s="51"/>
      <c r="L138" s="51"/>
      <c r="M138" s="51"/>
      <c r="N138" s="51"/>
      <c r="O138" s="49"/>
      <c r="P138" s="49"/>
      <c r="Q138" s="49"/>
      <c r="R138" s="49"/>
      <c r="S138" s="49"/>
    </row>
    <row r="139" spans="2:19" x14ac:dyDescent="0.25">
      <c r="B139" s="49"/>
      <c r="C139" s="49"/>
      <c r="D139" s="49"/>
      <c r="E139" s="49"/>
      <c r="F139" s="49"/>
      <c r="G139" s="49"/>
      <c r="H139" s="49"/>
      <c r="I139" s="51"/>
      <c r="J139" s="51"/>
      <c r="K139" s="51"/>
      <c r="L139" s="51"/>
      <c r="M139" s="51"/>
      <c r="N139" s="51"/>
      <c r="O139" s="49"/>
      <c r="P139" s="49"/>
      <c r="Q139" s="49"/>
      <c r="R139" s="49"/>
      <c r="S139" s="49"/>
    </row>
    <row r="140" spans="2:19" x14ac:dyDescent="0.25">
      <c r="B140" s="49"/>
      <c r="C140" s="49"/>
      <c r="D140" s="49"/>
      <c r="E140" s="49"/>
      <c r="F140" s="49"/>
      <c r="G140" s="49"/>
      <c r="H140" s="49"/>
      <c r="I140" s="51"/>
      <c r="J140" s="51"/>
      <c r="K140" s="51"/>
      <c r="L140" s="51"/>
      <c r="M140" s="51"/>
      <c r="N140" s="51"/>
      <c r="O140" s="49"/>
      <c r="P140" s="49"/>
      <c r="Q140" s="49"/>
      <c r="R140" s="49"/>
      <c r="S140" s="49"/>
    </row>
    <row r="141" spans="2:19" x14ac:dyDescent="0.25">
      <c r="B141" s="49"/>
      <c r="C141" s="49"/>
      <c r="D141" s="49"/>
      <c r="E141" s="49"/>
      <c r="F141" s="49"/>
      <c r="G141" s="49"/>
      <c r="H141" s="49"/>
      <c r="I141" s="51"/>
      <c r="J141" s="51"/>
      <c r="K141" s="51"/>
      <c r="L141" s="51"/>
      <c r="M141" s="51"/>
      <c r="N141" s="51"/>
      <c r="O141" s="49"/>
      <c r="P141" s="49"/>
      <c r="Q141" s="49"/>
      <c r="R141" s="49"/>
      <c r="S141" s="49"/>
    </row>
    <row r="142" spans="2:19" x14ac:dyDescent="0.25">
      <c r="B142" s="49"/>
      <c r="C142" s="49"/>
      <c r="D142" s="49"/>
      <c r="E142" s="49"/>
      <c r="F142" s="49"/>
      <c r="G142" s="49"/>
      <c r="H142" s="49"/>
      <c r="I142" s="51"/>
      <c r="J142" s="51"/>
      <c r="K142" s="51"/>
      <c r="L142" s="51"/>
      <c r="M142" s="51"/>
      <c r="N142" s="51"/>
      <c r="O142" s="49"/>
      <c r="P142" s="49"/>
      <c r="Q142" s="49"/>
      <c r="R142" s="49"/>
      <c r="S142" s="49"/>
    </row>
    <row r="143" spans="2:19" x14ac:dyDescent="0.25">
      <c r="B143" s="49"/>
      <c r="C143" s="49"/>
      <c r="D143" s="49"/>
      <c r="E143" s="49"/>
      <c r="F143" s="49"/>
      <c r="G143" s="49"/>
      <c r="H143" s="49"/>
      <c r="I143" s="51"/>
      <c r="J143" s="51"/>
      <c r="K143" s="51"/>
      <c r="L143" s="51"/>
      <c r="M143" s="51"/>
      <c r="N143" s="51"/>
      <c r="O143" s="49"/>
      <c r="P143" s="49"/>
      <c r="Q143" s="49"/>
      <c r="R143" s="49"/>
      <c r="S143" s="49"/>
    </row>
    <row r="144" spans="2:19" x14ac:dyDescent="0.25">
      <c r="B144" s="49"/>
      <c r="C144" s="49"/>
      <c r="D144" s="49"/>
      <c r="E144" s="49"/>
      <c r="F144" s="49"/>
      <c r="G144" s="49"/>
      <c r="H144" s="49"/>
      <c r="I144" s="51"/>
      <c r="J144" s="51"/>
      <c r="K144" s="51"/>
      <c r="L144" s="51"/>
      <c r="M144" s="51"/>
      <c r="N144" s="51"/>
      <c r="O144" s="49"/>
      <c r="P144" s="49"/>
      <c r="Q144" s="49"/>
      <c r="R144" s="49"/>
      <c r="S144" s="49"/>
    </row>
    <row r="145" spans="2:19" x14ac:dyDescent="0.25">
      <c r="B145" s="49"/>
      <c r="C145" s="49"/>
      <c r="D145" s="49"/>
      <c r="E145" s="49"/>
      <c r="F145" s="49"/>
      <c r="G145" s="49"/>
      <c r="H145" s="49"/>
      <c r="I145" s="51"/>
      <c r="J145" s="51"/>
      <c r="K145" s="51"/>
      <c r="L145" s="51"/>
      <c r="M145" s="51"/>
      <c r="N145" s="51"/>
      <c r="O145" s="49"/>
      <c r="P145" s="49"/>
      <c r="Q145" s="49"/>
      <c r="R145" s="49"/>
      <c r="S145" s="49"/>
    </row>
    <row r="146" spans="2:19" x14ac:dyDescent="0.25">
      <c r="B146" s="49"/>
      <c r="C146" s="49"/>
      <c r="D146" s="49"/>
      <c r="E146" s="49"/>
      <c r="F146" s="49"/>
      <c r="G146" s="49"/>
      <c r="H146" s="49"/>
      <c r="I146" s="51"/>
      <c r="J146" s="51"/>
      <c r="K146" s="51"/>
      <c r="L146" s="51"/>
      <c r="M146" s="51"/>
      <c r="N146" s="51"/>
      <c r="O146" s="49"/>
      <c r="P146" s="49"/>
      <c r="Q146" s="49"/>
      <c r="R146" s="49"/>
      <c r="S146" s="49"/>
    </row>
    <row r="147" spans="2:19" x14ac:dyDescent="0.25">
      <c r="B147" s="49"/>
      <c r="C147" s="49"/>
      <c r="D147" s="49"/>
      <c r="E147" s="49"/>
      <c r="F147" s="49"/>
      <c r="G147" s="49"/>
      <c r="H147" s="49"/>
      <c r="I147" s="51"/>
      <c r="J147" s="51"/>
      <c r="K147" s="51"/>
      <c r="L147" s="51"/>
      <c r="M147" s="51"/>
      <c r="N147" s="51"/>
      <c r="O147" s="49"/>
      <c r="P147" s="49"/>
      <c r="Q147" s="49"/>
      <c r="R147" s="49"/>
      <c r="S147" s="49"/>
    </row>
    <row r="148" spans="2:19" x14ac:dyDescent="0.25">
      <c r="B148" s="49"/>
      <c r="C148" s="49"/>
      <c r="D148" s="49"/>
      <c r="E148" s="49"/>
      <c r="F148" s="49"/>
      <c r="G148" s="49"/>
      <c r="H148" s="49"/>
      <c r="I148" s="51"/>
      <c r="J148" s="51"/>
      <c r="K148" s="51"/>
      <c r="L148" s="51"/>
      <c r="M148" s="51"/>
      <c r="N148" s="51"/>
      <c r="O148" s="49"/>
      <c r="P148" s="49"/>
      <c r="Q148" s="49"/>
      <c r="R148" s="49"/>
      <c r="S148" s="49"/>
    </row>
    <row r="149" spans="2:19" x14ac:dyDescent="0.25">
      <c r="B149" s="49"/>
      <c r="C149" s="49"/>
      <c r="D149" s="49"/>
      <c r="E149" s="49"/>
      <c r="F149" s="49"/>
      <c r="G149" s="49"/>
      <c r="H149" s="49"/>
      <c r="I149" s="51"/>
      <c r="J149" s="51"/>
      <c r="K149" s="51"/>
      <c r="L149" s="51"/>
      <c r="M149" s="51"/>
      <c r="N149" s="51"/>
      <c r="O149" s="49"/>
      <c r="P149" s="49"/>
      <c r="Q149" s="49"/>
      <c r="R149" s="49"/>
      <c r="S149" s="49"/>
    </row>
    <row r="150" spans="2:19" x14ac:dyDescent="0.25">
      <c r="B150" s="49"/>
      <c r="C150" s="49"/>
      <c r="D150" s="49"/>
      <c r="E150" s="49"/>
      <c r="F150" s="49"/>
      <c r="G150" s="49"/>
      <c r="H150" s="49"/>
      <c r="I150" s="51"/>
      <c r="J150" s="51"/>
      <c r="K150" s="51"/>
      <c r="L150" s="51"/>
      <c r="M150" s="51"/>
      <c r="N150" s="51"/>
      <c r="O150" s="49"/>
      <c r="P150" s="49"/>
      <c r="Q150" s="49"/>
      <c r="R150" s="49"/>
      <c r="S150" s="49"/>
    </row>
    <row r="151" spans="2:19" x14ac:dyDescent="0.25">
      <c r="B151" s="49"/>
      <c r="C151" s="49"/>
      <c r="D151" s="49"/>
      <c r="E151" s="49"/>
      <c r="F151" s="49"/>
      <c r="G151" s="49"/>
      <c r="H151" s="49"/>
      <c r="I151" s="51"/>
      <c r="J151" s="51"/>
      <c r="K151" s="51"/>
      <c r="L151" s="51"/>
      <c r="M151" s="51"/>
      <c r="N151" s="51"/>
      <c r="O151" s="49"/>
      <c r="P151" s="49"/>
      <c r="Q151" s="49"/>
      <c r="R151" s="49"/>
      <c r="S151" s="49"/>
    </row>
    <row r="152" spans="2:19" x14ac:dyDescent="0.25">
      <c r="B152" s="49"/>
      <c r="C152" s="49"/>
      <c r="D152" s="49"/>
      <c r="E152" s="49"/>
      <c r="F152" s="49"/>
      <c r="G152" s="49"/>
      <c r="H152" s="49"/>
      <c r="I152" s="51"/>
      <c r="J152" s="51"/>
      <c r="K152" s="51"/>
      <c r="L152" s="51"/>
      <c r="M152" s="51"/>
      <c r="N152" s="51"/>
      <c r="O152" s="49"/>
      <c r="P152" s="49"/>
      <c r="Q152" s="49"/>
      <c r="R152" s="49"/>
      <c r="S152" s="49"/>
    </row>
    <row r="153" spans="2:19" x14ac:dyDescent="0.25">
      <c r="B153" s="49"/>
      <c r="C153" s="49"/>
      <c r="D153" s="49"/>
      <c r="E153" s="49"/>
      <c r="F153" s="49"/>
      <c r="G153" s="49"/>
      <c r="H153" s="49"/>
      <c r="I153" s="51"/>
      <c r="J153" s="51"/>
      <c r="K153" s="51"/>
      <c r="L153" s="51"/>
      <c r="M153" s="51"/>
      <c r="N153" s="51"/>
      <c r="O153" s="49"/>
      <c r="P153" s="49"/>
      <c r="Q153" s="49"/>
      <c r="R153" s="49"/>
      <c r="S153" s="49"/>
    </row>
    <row r="154" spans="2:19" x14ac:dyDescent="0.25">
      <c r="B154" s="49"/>
      <c r="C154" s="49"/>
      <c r="D154" s="49"/>
      <c r="E154" s="49"/>
      <c r="F154" s="49"/>
      <c r="G154" s="49"/>
      <c r="H154" s="49"/>
      <c r="I154" s="51"/>
      <c r="J154" s="51"/>
      <c r="K154" s="51"/>
      <c r="L154" s="51"/>
      <c r="M154" s="51"/>
      <c r="N154" s="51"/>
      <c r="O154" s="49"/>
      <c r="P154" s="49"/>
      <c r="Q154" s="49"/>
      <c r="R154" s="49"/>
      <c r="S154" s="49"/>
    </row>
    <row r="155" spans="2:19" x14ac:dyDescent="0.25">
      <c r="B155" s="49"/>
      <c r="C155" s="49"/>
      <c r="D155" s="49"/>
      <c r="E155" s="49"/>
      <c r="F155" s="49"/>
      <c r="G155" s="49"/>
      <c r="H155" s="49"/>
      <c r="I155" s="51"/>
      <c r="J155" s="51"/>
      <c r="K155" s="51"/>
      <c r="L155" s="51"/>
      <c r="M155" s="51"/>
      <c r="N155" s="51"/>
      <c r="O155" s="49"/>
      <c r="P155" s="49"/>
      <c r="Q155" s="49"/>
      <c r="R155" s="49"/>
      <c r="S155" s="49"/>
    </row>
    <row r="156" spans="2:19" x14ac:dyDescent="0.25">
      <c r="B156" s="49"/>
      <c r="C156" s="49"/>
      <c r="D156" s="49"/>
      <c r="E156" s="49"/>
      <c r="F156" s="49"/>
      <c r="G156" s="49"/>
      <c r="H156" s="49"/>
      <c r="I156" s="51"/>
      <c r="J156" s="51"/>
      <c r="K156" s="51"/>
      <c r="L156" s="51"/>
      <c r="M156" s="51"/>
      <c r="N156" s="51"/>
      <c r="O156" s="49"/>
      <c r="P156" s="49"/>
      <c r="Q156" s="49"/>
      <c r="R156" s="49"/>
      <c r="S156" s="49"/>
    </row>
    <row r="157" spans="2:19" x14ac:dyDescent="0.25">
      <c r="B157" s="49"/>
      <c r="C157" s="49"/>
      <c r="D157" s="49"/>
      <c r="E157" s="49"/>
      <c r="F157" s="49"/>
      <c r="G157" s="49"/>
      <c r="H157" s="49"/>
      <c r="I157" s="51"/>
      <c r="J157" s="51"/>
      <c r="K157" s="51"/>
      <c r="L157" s="51"/>
      <c r="M157" s="51"/>
      <c r="N157" s="51"/>
      <c r="O157" s="49"/>
      <c r="P157" s="49"/>
      <c r="Q157" s="49"/>
      <c r="R157" s="49"/>
      <c r="S157" s="49"/>
    </row>
    <row r="158" spans="2:19" x14ac:dyDescent="0.25">
      <c r="B158" s="49"/>
      <c r="C158" s="49"/>
      <c r="D158" s="49"/>
      <c r="E158" s="49"/>
      <c r="F158" s="49"/>
      <c r="G158" s="49"/>
      <c r="H158" s="49"/>
      <c r="I158" s="51"/>
      <c r="J158" s="51"/>
      <c r="K158" s="51"/>
      <c r="L158" s="51"/>
      <c r="M158" s="51"/>
      <c r="N158" s="51"/>
      <c r="O158" s="49"/>
      <c r="P158" s="49"/>
      <c r="Q158" s="49"/>
      <c r="R158" s="49"/>
      <c r="S158" s="49"/>
    </row>
    <row r="159" spans="2:19" x14ac:dyDescent="0.25">
      <c r="B159" s="49"/>
      <c r="C159" s="49"/>
      <c r="D159" s="49"/>
      <c r="E159" s="49"/>
      <c r="F159" s="49"/>
      <c r="G159" s="49"/>
      <c r="H159" s="49"/>
      <c r="I159" s="51"/>
      <c r="J159" s="51"/>
      <c r="K159" s="51"/>
      <c r="L159" s="51"/>
      <c r="M159" s="51"/>
      <c r="N159" s="51"/>
      <c r="O159" s="49"/>
      <c r="P159" s="49"/>
      <c r="Q159" s="49"/>
      <c r="R159" s="49"/>
      <c r="S159" s="49"/>
    </row>
    <row r="160" spans="2:19" x14ac:dyDescent="0.25">
      <c r="B160" s="49"/>
      <c r="C160" s="49"/>
      <c r="D160" s="49"/>
      <c r="E160" s="49"/>
      <c r="F160" s="49"/>
      <c r="G160" s="49"/>
      <c r="H160" s="49"/>
      <c r="I160" s="51"/>
      <c r="J160" s="51"/>
      <c r="K160" s="51"/>
      <c r="L160" s="51"/>
      <c r="M160" s="51"/>
      <c r="N160" s="51"/>
      <c r="O160" s="49"/>
      <c r="P160" s="49"/>
      <c r="Q160" s="49"/>
      <c r="R160" s="49"/>
      <c r="S160" s="49"/>
    </row>
    <row r="161" spans="2:19" x14ac:dyDescent="0.25">
      <c r="B161" s="49"/>
      <c r="C161" s="49"/>
      <c r="D161" s="49"/>
      <c r="E161" s="49"/>
      <c r="F161" s="49"/>
      <c r="G161" s="49"/>
      <c r="H161" s="49"/>
      <c r="I161" s="51"/>
      <c r="J161" s="51"/>
      <c r="K161" s="51"/>
      <c r="L161" s="51"/>
      <c r="M161" s="51"/>
      <c r="N161" s="51"/>
      <c r="O161" s="49"/>
      <c r="P161" s="49"/>
      <c r="Q161" s="49"/>
      <c r="R161" s="49"/>
      <c r="S161" s="49"/>
    </row>
    <row r="162" spans="2:19" x14ac:dyDescent="0.25">
      <c r="B162" s="49"/>
      <c r="C162" s="49"/>
      <c r="D162" s="49"/>
      <c r="E162" s="49"/>
      <c r="F162" s="49"/>
      <c r="G162" s="49"/>
      <c r="H162" s="49"/>
      <c r="I162" s="51"/>
      <c r="J162" s="51"/>
      <c r="K162" s="51"/>
      <c r="L162" s="51"/>
      <c r="M162" s="51"/>
      <c r="N162" s="51"/>
      <c r="O162" s="49"/>
      <c r="P162" s="49"/>
      <c r="Q162" s="49"/>
      <c r="R162" s="49"/>
      <c r="S162" s="49"/>
    </row>
    <row r="163" spans="2:19" x14ac:dyDescent="0.25">
      <c r="B163" s="49"/>
      <c r="C163" s="49"/>
      <c r="D163" s="49"/>
      <c r="E163" s="49"/>
      <c r="F163" s="49"/>
      <c r="G163" s="49"/>
      <c r="H163" s="49"/>
      <c r="I163" s="51"/>
      <c r="J163" s="51"/>
      <c r="K163" s="51"/>
      <c r="L163" s="51"/>
      <c r="M163" s="51"/>
      <c r="N163" s="51"/>
      <c r="O163" s="49"/>
      <c r="P163" s="49"/>
      <c r="Q163" s="49"/>
      <c r="R163" s="49"/>
      <c r="S163" s="49"/>
    </row>
    <row r="164" spans="2:19" x14ac:dyDescent="0.25">
      <c r="B164" s="49"/>
      <c r="C164" s="49"/>
      <c r="D164" s="49"/>
      <c r="E164" s="49"/>
      <c r="F164" s="49"/>
      <c r="G164" s="49"/>
      <c r="H164" s="49"/>
      <c r="I164" s="51"/>
      <c r="J164" s="51"/>
      <c r="K164" s="51"/>
      <c r="L164" s="51"/>
      <c r="M164" s="51"/>
      <c r="N164" s="51"/>
      <c r="O164" s="49"/>
      <c r="P164" s="49"/>
      <c r="Q164" s="49"/>
      <c r="R164" s="49"/>
      <c r="S164" s="49"/>
    </row>
    <row r="165" spans="2:19" x14ac:dyDescent="0.25">
      <c r="B165" s="49"/>
      <c r="C165" s="49"/>
      <c r="D165" s="49"/>
      <c r="E165" s="49"/>
      <c r="F165" s="49"/>
      <c r="G165" s="49"/>
      <c r="H165" s="49"/>
      <c r="I165" s="51"/>
      <c r="J165" s="51"/>
      <c r="K165" s="51"/>
      <c r="L165" s="51"/>
      <c r="M165" s="51"/>
      <c r="N165" s="51"/>
      <c r="O165" s="49"/>
      <c r="P165" s="49"/>
      <c r="Q165" s="49"/>
      <c r="R165" s="49"/>
      <c r="S165" s="49"/>
    </row>
    <row r="166" spans="2:19" x14ac:dyDescent="0.25">
      <c r="B166" s="49"/>
      <c r="C166" s="49"/>
      <c r="D166" s="49"/>
      <c r="E166" s="49"/>
      <c r="F166" s="49"/>
      <c r="G166" s="49"/>
      <c r="H166" s="49"/>
      <c r="I166" s="51"/>
      <c r="J166" s="51"/>
      <c r="K166" s="51"/>
      <c r="L166" s="51"/>
      <c r="M166" s="51"/>
      <c r="N166" s="51"/>
      <c r="O166" s="49"/>
      <c r="P166" s="49"/>
      <c r="Q166" s="49"/>
      <c r="R166" s="49"/>
      <c r="S166" s="49"/>
    </row>
    <row r="167" spans="2:19" x14ac:dyDescent="0.25">
      <c r="B167" s="49"/>
      <c r="C167" s="49"/>
      <c r="D167" s="49"/>
      <c r="E167" s="49"/>
      <c r="F167" s="49"/>
      <c r="G167" s="49"/>
      <c r="H167" s="49"/>
      <c r="I167" s="51"/>
      <c r="J167" s="51"/>
      <c r="K167" s="51"/>
      <c r="L167" s="51"/>
      <c r="M167" s="51"/>
      <c r="N167" s="51"/>
      <c r="O167" s="49"/>
      <c r="P167" s="49"/>
      <c r="Q167" s="49"/>
      <c r="R167" s="49"/>
      <c r="S167" s="49"/>
    </row>
    <row r="168" spans="2:19" x14ac:dyDescent="0.25">
      <c r="B168" s="49"/>
      <c r="C168" s="49"/>
      <c r="D168" s="49"/>
      <c r="E168" s="49"/>
      <c r="F168" s="49"/>
      <c r="G168" s="49"/>
      <c r="H168" s="49"/>
      <c r="I168" s="51"/>
      <c r="J168" s="51"/>
      <c r="K168" s="51"/>
      <c r="L168" s="51"/>
      <c r="M168" s="51"/>
      <c r="N168" s="51"/>
      <c r="O168" s="49"/>
      <c r="P168" s="49"/>
      <c r="Q168" s="49"/>
      <c r="R168" s="49"/>
      <c r="S168" s="49"/>
    </row>
    <row r="169" spans="2:19" x14ac:dyDescent="0.25">
      <c r="B169" s="49"/>
      <c r="C169" s="49"/>
      <c r="D169" s="49"/>
      <c r="E169" s="49"/>
      <c r="F169" s="49"/>
      <c r="G169" s="49"/>
      <c r="H169" s="49"/>
      <c r="I169" s="51"/>
      <c r="J169" s="51"/>
      <c r="K169" s="51"/>
      <c r="L169" s="51"/>
      <c r="M169" s="51"/>
      <c r="N169" s="51"/>
      <c r="O169" s="49"/>
      <c r="P169" s="49"/>
      <c r="Q169" s="49"/>
      <c r="R169" s="49"/>
      <c r="S169" s="49"/>
    </row>
    <row r="170" spans="2:19" x14ac:dyDescent="0.25">
      <c r="B170" s="49"/>
      <c r="C170" s="49"/>
      <c r="D170" s="49"/>
      <c r="E170" s="49"/>
      <c r="F170" s="49"/>
      <c r="G170" s="49"/>
      <c r="H170" s="49"/>
      <c r="I170" s="51"/>
      <c r="J170" s="51"/>
      <c r="K170" s="51"/>
      <c r="L170" s="51"/>
      <c r="M170" s="51"/>
      <c r="N170" s="51"/>
      <c r="O170" s="49"/>
      <c r="P170" s="49"/>
      <c r="Q170" s="49"/>
      <c r="R170" s="49"/>
      <c r="S170" s="49"/>
    </row>
    <row r="171" spans="2:19" x14ac:dyDescent="0.25">
      <c r="B171" s="49"/>
      <c r="C171" s="49"/>
      <c r="D171" s="49"/>
      <c r="E171" s="49"/>
      <c r="F171" s="49"/>
      <c r="G171" s="49"/>
      <c r="H171" s="49"/>
      <c r="I171" s="51"/>
      <c r="J171" s="51"/>
      <c r="K171" s="51"/>
      <c r="L171" s="51"/>
      <c r="M171" s="51"/>
      <c r="N171" s="51"/>
      <c r="O171" s="49"/>
      <c r="P171" s="49"/>
      <c r="Q171" s="49"/>
      <c r="R171" s="49"/>
      <c r="S171" s="49"/>
    </row>
    <row r="172" spans="2:19" x14ac:dyDescent="0.25">
      <c r="I172" s="9"/>
      <c r="J172" s="9"/>
      <c r="K172" s="9"/>
      <c r="L172" s="9"/>
      <c r="M172" s="9"/>
      <c r="N172" s="9"/>
    </row>
    <row r="173" spans="2:19" x14ac:dyDescent="0.25">
      <c r="I173" s="9"/>
      <c r="J173" s="9"/>
      <c r="K173" s="9"/>
      <c r="L173" s="9"/>
      <c r="M173" s="9"/>
      <c r="N173" s="9"/>
    </row>
    <row r="174" spans="2:19" x14ac:dyDescent="0.25">
      <c r="I174" s="9"/>
      <c r="J174" s="9"/>
      <c r="K174" s="9"/>
      <c r="L174" s="9"/>
      <c r="M174" s="9"/>
      <c r="N174" s="9"/>
    </row>
    <row r="175" spans="2:19" x14ac:dyDescent="0.25">
      <c r="I175" s="9"/>
      <c r="J175" s="9"/>
      <c r="K175" s="9"/>
      <c r="L175" s="9"/>
      <c r="M175" s="9"/>
      <c r="N175" s="9"/>
    </row>
    <row r="176" spans="2:19" x14ac:dyDescent="0.25">
      <c r="I176" s="9"/>
      <c r="J176" s="9"/>
      <c r="K176" s="9"/>
      <c r="L176" s="9"/>
      <c r="M176" s="9"/>
      <c r="N176" s="9"/>
    </row>
    <row r="177" spans="9:14" x14ac:dyDescent="0.25">
      <c r="I177" s="9"/>
      <c r="J177" s="9"/>
      <c r="K177" s="9"/>
      <c r="L177" s="9"/>
      <c r="M177" s="9"/>
      <c r="N177" s="9"/>
    </row>
    <row r="178" spans="9:14" x14ac:dyDescent="0.25">
      <c r="I178" s="9"/>
      <c r="J178" s="9"/>
      <c r="K178" s="9"/>
      <c r="L178" s="9"/>
      <c r="M178" s="9"/>
      <c r="N178" s="9"/>
    </row>
    <row r="179" spans="9:14" x14ac:dyDescent="0.25">
      <c r="I179" s="9"/>
      <c r="J179" s="9"/>
      <c r="K179" s="9"/>
      <c r="L179" s="9"/>
      <c r="M179" s="9"/>
      <c r="N179" s="9"/>
    </row>
    <row r="180" spans="9:14" x14ac:dyDescent="0.25">
      <c r="I180" s="9"/>
      <c r="J180" s="9"/>
      <c r="K180" s="9"/>
      <c r="L180" s="9"/>
      <c r="M180" s="9"/>
      <c r="N180" s="9"/>
    </row>
    <row r="181" spans="9:14" x14ac:dyDescent="0.25">
      <c r="I181" s="9"/>
      <c r="J181" s="9"/>
      <c r="K181" s="9"/>
      <c r="L181" s="9"/>
      <c r="M181" s="9"/>
      <c r="N181" s="9"/>
    </row>
    <row r="182" spans="9:14" x14ac:dyDescent="0.25">
      <c r="I182" s="9"/>
      <c r="J182" s="9"/>
      <c r="K182" s="9"/>
      <c r="L182" s="9"/>
      <c r="M182" s="9"/>
      <c r="N182" s="9"/>
    </row>
    <row r="183" spans="9:14" x14ac:dyDescent="0.25">
      <c r="I183" s="9"/>
      <c r="J183" s="9"/>
      <c r="K183" s="9"/>
      <c r="L183" s="9"/>
      <c r="M183" s="9"/>
      <c r="N183" s="9"/>
    </row>
    <row r="184" spans="9:14" x14ac:dyDescent="0.25">
      <c r="I184" s="9"/>
      <c r="J184" s="9"/>
      <c r="K184" s="9"/>
      <c r="L184" s="9"/>
      <c r="M184" s="9"/>
      <c r="N184" s="9"/>
    </row>
    <row r="185" spans="9:14" x14ac:dyDescent="0.25">
      <c r="I185" s="9"/>
      <c r="J185" s="9"/>
      <c r="K185" s="9"/>
      <c r="L185" s="9"/>
      <c r="M185" s="9"/>
      <c r="N185" s="9"/>
    </row>
    <row r="186" spans="9:14" x14ac:dyDescent="0.25">
      <c r="I186" s="9"/>
      <c r="J186" s="9"/>
      <c r="K186" s="9"/>
      <c r="L186" s="9"/>
      <c r="M186" s="9"/>
      <c r="N186" s="9"/>
    </row>
    <row r="187" spans="9:14" x14ac:dyDescent="0.25">
      <c r="I187" s="9"/>
      <c r="J187" s="9"/>
      <c r="K187" s="9"/>
      <c r="L187" s="9"/>
      <c r="M187" s="9"/>
      <c r="N187" s="9"/>
    </row>
    <row r="188" spans="9:14" x14ac:dyDescent="0.25">
      <c r="I188" s="9"/>
      <c r="J188" s="9"/>
      <c r="K188" s="9"/>
      <c r="L188" s="9"/>
      <c r="M188" s="9"/>
      <c r="N188" s="9"/>
    </row>
    <row r="189" spans="9:14" x14ac:dyDescent="0.25">
      <c r="I189" s="9"/>
      <c r="J189" s="9"/>
      <c r="K189" s="9"/>
      <c r="L189" s="9"/>
      <c r="M189" s="9"/>
      <c r="N189" s="9"/>
    </row>
    <row r="190" spans="9:14" x14ac:dyDescent="0.25">
      <c r="I190" s="9"/>
      <c r="J190" s="9"/>
      <c r="K190" s="9"/>
      <c r="L190" s="9"/>
      <c r="M190" s="9"/>
      <c r="N190" s="9"/>
    </row>
    <row r="191" spans="9:14" x14ac:dyDescent="0.25">
      <c r="I191" s="9"/>
      <c r="J191" s="9"/>
      <c r="K191" s="9"/>
      <c r="L191" s="9"/>
      <c r="M191" s="9"/>
      <c r="N191" s="9"/>
    </row>
    <row r="192" spans="9:14" x14ac:dyDescent="0.25">
      <c r="I192" s="9"/>
      <c r="J192" s="9"/>
      <c r="K192" s="9"/>
      <c r="L192" s="9"/>
      <c r="M192" s="9"/>
      <c r="N192" s="9"/>
    </row>
    <row r="193" spans="9:14" x14ac:dyDescent="0.25">
      <c r="I193" s="9"/>
      <c r="J193" s="9"/>
      <c r="K193" s="9"/>
      <c r="L193" s="9"/>
      <c r="M193" s="9"/>
      <c r="N193" s="9"/>
    </row>
    <row r="194" spans="9:14" x14ac:dyDescent="0.25">
      <c r="I194" s="9"/>
      <c r="J194" s="9"/>
      <c r="K194" s="9"/>
      <c r="L194" s="9"/>
      <c r="M194" s="9"/>
      <c r="N194" s="9"/>
    </row>
    <row r="195" spans="9:14" x14ac:dyDescent="0.25">
      <c r="I195" s="9"/>
      <c r="J195" s="9"/>
      <c r="K195" s="9"/>
      <c r="L195" s="9"/>
      <c r="M195" s="9"/>
      <c r="N195" s="9"/>
    </row>
    <row r="196" spans="9:14" x14ac:dyDescent="0.25">
      <c r="I196" s="9"/>
      <c r="J196" s="9"/>
      <c r="K196" s="9"/>
      <c r="L196" s="9"/>
      <c r="M196" s="9"/>
      <c r="N196" s="9"/>
    </row>
    <row r="197" spans="9:14" x14ac:dyDescent="0.25">
      <c r="I197" s="9"/>
      <c r="J197" s="9"/>
      <c r="K197" s="9"/>
      <c r="L197" s="9"/>
      <c r="M197" s="9"/>
      <c r="N197" s="9"/>
    </row>
    <row r="198" spans="9:14" x14ac:dyDescent="0.25">
      <c r="I198" s="9"/>
      <c r="J198" s="9"/>
      <c r="K198" s="9"/>
      <c r="L198" s="9"/>
      <c r="M198" s="9"/>
      <c r="N198" s="9"/>
    </row>
    <row r="199" spans="9:14" x14ac:dyDescent="0.25">
      <c r="I199" s="9"/>
      <c r="J199" s="9"/>
      <c r="K199" s="9"/>
      <c r="L199" s="9"/>
      <c r="M199" s="9"/>
      <c r="N199" s="9"/>
    </row>
    <row r="200" spans="9:14" x14ac:dyDescent="0.25">
      <c r="I200" s="9"/>
      <c r="J200" s="9"/>
      <c r="K200" s="9"/>
      <c r="L200" s="9"/>
      <c r="M200" s="9"/>
      <c r="N200" s="9"/>
    </row>
    <row r="201" spans="9:14" x14ac:dyDescent="0.25">
      <c r="I201" s="9"/>
      <c r="J201" s="9"/>
      <c r="K201" s="9"/>
      <c r="L201" s="9"/>
      <c r="M201" s="9"/>
      <c r="N201" s="9"/>
    </row>
    <row r="202" spans="9:14" x14ac:dyDescent="0.25">
      <c r="I202" s="9"/>
      <c r="J202" s="9"/>
      <c r="K202" s="9"/>
      <c r="L202" s="9"/>
      <c r="M202" s="9"/>
      <c r="N202" s="9"/>
    </row>
    <row r="203" spans="9:14" x14ac:dyDescent="0.25">
      <c r="I203" s="9"/>
      <c r="J203" s="9"/>
      <c r="K203" s="9"/>
      <c r="L203" s="9"/>
      <c r="M203" s="9"/>
      <c r="N203" s="9"/>
    </row>
    <row r="204" spans="9:14" x14ac:dyDescent="0.25">
      <c r="I204" s="9"/>
      <c r="J204" s="9"/>
      <c r="K204" s="9"/>
      <c r="L204" s="9"/>
      <c r="M204" s="9"/>
      <c r="N204" s="9"/>
    </row>
    <row r="205" spans="9:14" x14ac:dyDescent="0.25">
      <c r="I205" s="9"/>
      <c r="J205" s="9"/>
      <c r="K205" s="9"/>
      <c r="L205" s="9"/>
      <c r="M205" s="9"/>
      <c r="N205" s="9"/>
    </row>
    <row r="206" spans="9:14" x14ac:dyDescent="0.25">
      <c r="I206" s="9"/>
      <c r="J206" s="9"/>
      <c r="K206" s="9"/>
      <c r="L206" s="9"/>
      <c r="M206" s="9"/>
      <c r="N206" s="9"/>
    </row>
    <row r="207" spans="9:14" x14ac:dyDescent="0.25">
      <c r="I207" s="9"/>
      <c r="J207" s="9"/>
      <c r="K207" s="9"/>
      <c r="L207" s="9"/>
      <c r="M207" s="9"/>
      <c r="N207" s="9"/>
    </row>
    <row r="208" spans="9:14" x14ac:dyDescent="0.25">
      <c r="I208" s="9"/>
      <c r="J208" s="9"/>
      <c r="K208" s="9"/>
      <c r="L208" s="9"/>
      <c r="M208" s="9"/>
      <c r="N208" s="9"/>
    </row>
    <row r="209" spans="9:14" x14ac:dyDescent="0.25">
      <c r="I209" s="9"/>
      <c r="J209" s="9"/>
      <c r="K209" s="9"/>
      <c r="L209" s="9"/>
      <c r="M209" s="9"/>
      <c r="N209" s="9"/>
    </row>
    <row r="210" spans="9:14" x14ac:dyDescent="0.25">
      <c r="I210" s="9"/>
      <c r="J210" s="9"/>
      <c r="K210" s="9"/>
      <c r="L210" s="9"/>
      <c r="M210" s="9"/>
      <c r="N210" s="9"/>
    </row>
    <row r="211" spans="9:14" x14ac:dyDescent="0.25">
      <c r="I211" s="9"/>
      <c r="J211" s="9"/>
      <c r="K211" s="9"/>
      <c r="L211" s="9"/>
      <c r="M211" s="9"/>
      <c r="N211" s="9"/>
    </row>
    <row r="212" spans="9:14" x14ac:dyDescent="0.25">
      <c r="I212" s="9"/>
      <c r="J212" s="9"/>
      <c r="K212" s="9"/>
      <c r="L212" s="9"/>
      <c r="M212" s="9"/>
      <c r="N212" s="9"/>
    </row>
    <row r="213" spans="9:14" x14ac:dyDescent="0.25">
      <c r="I213" s="9"/>
      <c r="J213" s="9"/>
      <c r="K213" s="9"/>
      <c r="L213" s="9"/>
      <c r="M213" s="9"/>
      <c r="N213" s="9"/>
    </row>
    <row r="214" spans="9:14" x14ac:dyDescent="0.25">
      <c r="I214" s="9"/>
      <c r="J214" s="9"/>
      <c r="K214" s="9"/>
      <c r="L214" s="9"/>
      <c r="M214" s="9"/>
      <c r="N214" s="9"/>
    </row>
    <row r="215" spans="9:14" x14ac:dyDescent="0.25">
      <c r="I215" s="9"/>
      <c r="J215" s="9"/>
      <c r="K215" s="9"/>
      <c r="L215" s="9"/>
      <c r="M215" s="9"/>
      <c r="N215" s="9"/>
    </row>
    <row r="216" spans="9:14" x14ac:dyDescent="0.25">
      <c r="I216" s="9"/>
      <c r="J216" s="9"/>
      <c r="K216" s="9"/>
      <c r="L216" s="9"/>
      <c r="M216" s="9"/>
      <c r="N216" s="9"/>
    </row>
    <row r="217" spans="9:14" x14ac:dyDescent="0.25">
      <c r="I217" s="9"/>
      <c r="J217" s="9"/>
      <c r="K217" s="9"/>
      <c r="L217" s="9"/>
      <c r="M217" s="9"/>
      <c r="N217" s="9"/>
    </row>
    <row r="218" spans="9:14" x14ac:dyDescent="0.25">
      <c r="I218" s="9"/>
      <c r="J218" s="9"/>
      <c r="K218" s="9"/>
      <c r="L218" s="9"/>
      <c r="M218" s="9"/>
      <c r="N218" s="9"/>
    </row>
    <row r="219" spans="9:14" x14ac:dyDescent="0.25">
      <c r="I219" s="9"/>
      <c r="J219" s="9"/>
      <c r="K219" s="9"/>
      <c r="L219" s="9"/>
      <c r="M219" s="9"/>
      <c r="N219" s="9"/>
    </row>
    <row r="220" spans="9:14" x14ac:dyDescent="0.25">
      <c r="I220" s="9"/>
      <c r="J220" s="9"/>
      <c r="K220" s="9"/>
      <c r="L220" s="9"/>
      <c r="M220" s="9"/>
      <c r="N220" s="9"/>
    </row>
    <row r="221" spans="9:14" x14ac:dyDescent="0.25">
      <c r="I221" s="9"/>
      <c r="J221" s="9"/>
      <c r="K221" s="9"/>
      <c r="L221" s="9"/>
      <c r="M221" s="9"/>
      <c r="N221" s="9"/>
    </row>
    <row r="222" spans="9:14" x14ac:dyDescent="0.25">
      <c r="I222" s="9"/>
      <c r="J222" s="9"/>
      <c r="K222" s="9"/>
      <c r="L222" s="9"/>
      <c r="M222" s="9"/>
      <c r="N222" s="9"/>
    </row>
    <row r="223" spans="9:14" x14ac:dyDescent="0.25">
      <c r="I223" s="9"/>
      <c r="J223" s="9"/>
      <c r="K223" s="9"/>
      <c r="L223" s="9"/>
      <c r="M223" s="9"/>
      <c r="N223" s="9"/>
    </row>
    <row r="224" spans="9:14" x14ac:dyDescent="0.25">
      <c r="I224" s="9"/>
      <c r="J224" s="9"/>
      <c r="K224" s="9"/>
      <c r="L224" s="9"/>
      <c r="M224" s="9"/>
      <c r="N224" s="9"/>
    </row>
    <row r="225" spans="9:14" x14ac:dyDescent="0.25">
      <c r="I225" s="9"/>
      <c r="J225" s="9"/>
      <c r="K225" s="9"/>
      <c r="L225" s="9"/>
      <c r="M225" s="9"/>
      <c r="N225" s="9"/>
    </row>
    <row r="226" spans="9:14" x14ac:dyDescent="0.25">
      <c r="I226" s="9"/>
      <c r="J226" s="9"/>
      <c r="K226" s="9"/>
      <c r="L226" s="9"/>
      <c r="M226" s="9"/>
      <c r="N226" s="9"/>
    </row>
    <row r="227" spans="9:14" x14ac:dyDescent="0.25">
      <c r="I227" s="9"/>
      <c r="J227" s="9"/>
      <c r="K227" s="9"/>
      <c r="L227" s="9"/>
      <c r="M227" s="9"/>
      <c r="N227" s="9"/>
    </row>
    <row r="228" spans="9:14" x14ac:dyDescent="0.25">
      <c r="I228" s="9"/>
      <c r="J228" s="9"/>
      <c r="K228" s="9"/>
      <c r="L228" s="9"/>
      <c r="M228" s="9"/>
      <c r="N228" s="9"/>
    </row>
    <row r="229" spans="9:14" x14ac:dyDescent="0.25">
      <c r="I229" s="9"/>
      <c r="J229" s="9"/>
      <c r="K229" s="9"/>
      <c r="L229" s="9"/>
      <c r="M229" s="9"/>
      <c r="N229" s="9"/>
    </row>
    <row r="230" spans="9:14" x14ac:dyDescent="0.25">
      <c r="I230" s="9"/>
      <c r="J230" s="9"/>
      <c r="K230" s="9"/>
      <c r="L230" s="9"/>
      <c r="M230" s="9"/>
      <c r="N230" s="9"/>
    </row>
    <row r="231" spans="9:14" x14ac:dyDescent="0.25">
      <c r="I231" s="9"/>
      <c r="J231" s="9"/>
      <c r="K231" s="9"/>
      <c r="L231" s="9"/>
      <c r="M231" s="9"/>
      <c r="N231" s="9"/>
    </row>
    <row r="232" spans="9:14" x14ac:dyDescent="0.25">
      <c r="I232" s="9"/>
      <c r="J232" s="9"/>
      <c r="K232" s="9"/>
      <c r="L232" s="9"/>
      <c r="M232" s="9"/>
      <c r="N232" s="9"/>
    </row>
    <row r="233" spans="9:14" x14ac:dyDescent="0.25">
      <c r="I233" s="9"/>
      <c r="J233" s="9"/>
      <c r="K233" s="9"/>
      <c r="L233" s="9"/>
      <c r="M233" s="9"/>
      <c r="N233" s="9"/>
    </row>
    <row r="234" spans="9:14" x14ac:dyDescent="0.25">
      <c r="I234" s="9"/>
      <c r="J234" s="9"/>
      <c r="K234" s="9"/>
      <c r="L234" s="9"/>
      <c r="M234" s="9"/>
      <c r="N234" s="9"/>
    </row>
    <row r="235" spans="9:14" x14ac:dyDescent="0.25">
      <c r="I235" s="9"/>
      <c r="J235" s="9"/>
      <c r="K235" s="9"/>
      <c r="L235" s="9"/>
      <c r="M235" s="9"/>
      <c r="N235" s="9"/>
    </row>
    <row r="236" spans="9:14" x14ac:dyDescent="0.25">
      <c r="I236" s="9"/>
      <c r="J236" s="9"/>
      <c r="K236" s="9"/>
      <c r="L236" s="9"/>
      <c r="M236" s="9"/>
      <c r="N236" s="9"/>
    </row>
    <row r="237" spans="9:14" x14ac:dyDescent="0.25">
      <c r="I237" s="9"/>
      <c r="J237" s="9"/>
      <c r="K237" s="9"/>
      <c r="L237" s="9"/>
      <c r="M237" s="9"/>
      <c r="N237" s="9"/>
    </row>
    <row r="238" spans="9:14" x14ac:dyDescent="0.25">
      <c r="I238" s="9"/>
      <c r="J238" s="9"/>
      <c r="K238" s="9"/>
      <c r="L238" s="9"/>
      <c r="M238" s="9"/>
      <c r="N238" s="9"/>
    </row>
    <row r="239" spans="9:14" x14ac:dyDescent="0.25">
      <c r="I239" s="9"/>
      <c r="J239" s="9"/>
      <c r="K239" s="9"/>
      <c r="L239" s="9"/>
      <c r="M239" s="9"/>
      <c r="N239" s="9"/>
    </row>
    <row r="240" spans="9:14" x14ac:dyDescent="0.25">
      <c r="I240" s="9"/>
      <c r="J240" s="9"/>
      <c r="K240" s="9"/>
      <c r="L240" s="9"/>
      <c r="M240" s="9"/>
      <c r="N240" s="9"/>
    </row>
    <row r="241" spans="9:14" x14ac:dyDescent="0.25">
      <c r="I241" s="9"/>
      <c r="J241" s="9"/>
      <c r="K241" s="9"/>
      <c r="L241" s="9"/>
      <c r="M241" s="9"/>
      <c r="N241" s="9"/>
    </row>
    <row r="242" spans="9:14" x14ac:dyDescent="0.25">
      <c r="I242" s="9"/>
      <c r="J242" s="9"/>
      <c r="K242" s="9"/>
      <c r="L242" s="9"/>
      <c r="M242" s="9"/>
      <c r="N242" s="9"/>
    </row>
    <row r="243" spans="9:14" x14ac:dyDescent="0.25">
      <c r="I243" s="9"/>
      <c r="J243" s="9"/>
      <c r="K243" s="9"/>
      <c r="L243" s="9"/>
      <c r="M243" s="9"/>
      <c r="N243" s="9"/>
    </row>
    <row r="244" spans="9:14" x14ac:dyDescent="0.25">
      <c r="I244" s="9"/>
      <c r="J244" s="9"/>
      <c r="K244" s="9"/>
      <c r="L244" s="9"/>
      <c r="M244" s="9"/>
      <c r="N244" s="9"/>
    </row>
    <row r="245" spans="9:14" x14ac:dyDescent="0.25">
      <c r="I245" s="9"/>
      <c r="J245" s="9"/>
      <c r="K245" s="9"/>
      <c r="L245" s="9"/>
      <c r="M245" s="9"/>
      <c r="N245" s="9"/>
    </row>
    <row r="246" spans="9:14" x14ac:dyDescent="0.25">
      <c r="I246" s="9"/>
      <c r="J246" s="9"/>
      <c r="K246" s="9"/>
      <c r="L246" s="9"/>
      <c r="M246" s="9"/>
      <c r="N246" s="9"/>
    </row>
    <row r="247" spans="9:14" x14ac:dyDescent="0.25">
      <c r="I247" s="9"/>
      <c r="J247" s="9"/>
      <c r="K247" s="9"/>
      <c r="L247" s="9"/>
      <c r="M247" s="9"/>
      <c r="N247" s="9"/>
    </row>
    <row r="248" spans="9:14" x14ac:dyDescent="0.25">
      <c r="I248" s="9"/>
      <c r="J248" s="9"/>
      <c r="K248" s="9"/>
      <c r="L248" s="9"/>
      <c r="M248" s="9"/>
      <c r="N248" s="9"/>
    </row>
    <row r="249" spans="9:14" x14ac:dyDescent="0.25">
      <c r="I249" s="9"/>
      <c r="J249" s="9"/>
      <c r="K249" s="9"/>
      <c r="L249" s="9"/>
      <c r="M249" s="9"/>
      <c r="N249" s="9"/>
    </row>
    <row r="250" spans="9:14" x14ac:dyDescent="0.25">
      <c r="I250" s="9"/>
      <c r="J250" s="9"/>
      <c r="K250" s="9"/>
      <c r="L250" s="9"/>
      <c r="M250" s="9"/>
      <c r="N250" s="9"/>
    </row>
    <row r="251" spans="9:14" x14ac:dyDescent="0.25">
      <c r="I251" s="9"/>
      <c r="J251" s="9"/>
      <c r="K251" s="9"/>
      <c r="L251" s="9"/>
      <c r="M251" s="9"/>
      <c r="N251" s="9"/>
    </row>
    <row r="252" spans="9:14" x14ac:dyDescent="0.25">
      <c r="I252" s="9"/>
      <c r="J252" s="9"/>
      <c r="K252" s="9"/>
      <c r="L252" s="9"/>
      <c r="M252" s="9"/>
      <c r="N252" s="9"/>
    </row>
    <row r="253" spans="9:14" x14ac:dyDescent="0.25">
      <c r="I253" s="9"/>
      <c r="J253" s="9"/>
      <c r="K253" s="9"/>
      <c r="L253" s="9"/>
      <c r="M253" s="9"/>
      <c r="N253" s="9"/>
    </row>
    <row r="254" spans="9:14" x14ac:dyDescent="0.25">
      <c r="I254" s="9"/>
      <c r="J254" s="9"/>
      <c r="K254" s="9"/>
      <c r="L254" s="9"/>
      <c r="M254" s="9"/>
      <c r="N254" s="9"/>
    </row>
    <row r="255" spans="9:14" x14ac:dyDescent="0.25">
      <c r="I255" s="9"/>
      <c r="J255" s="9"/>
      <c r="K255" s="9"/>
      <c r="L255" s="9"/>
      <c r="M255" s="9"/>
      <c r="N255" s="9"/>
    </row>
    <row r="256" spans="9:14" x14ac:dyDescent="0.25">
      <c r="I256" s="9"/>
      <c r="J256" s="9"/>
      <c r="K256" s="9"/>
      <c r="L256" s="9"/>
      <c r="M256" s="9"/>
      <c r="N256" s="9"/>
    </row>
    <row r="257" spans="9:14" x14ac:dyDescent="0.25">
      <c r="I257" s="9"/>
      <c r="J257" s="9"/>
      <c r="K257" s="9"/>
      <c r="L257" s="9"/>
      <c r="M257" s="9"/>
      <c r="N257" s="9"/>
    </row>
    <row r="258" spans="9:14" x14ac:dyDescent="0.25">
      <c r="I258" s="9"/>
      <c r="J258" s="9"/>
      <c r="K258" s="9"/>
      <c r="L258" s="9"/>
      <c r="M258" s="9"/>
      <c r="N258" s="9"/>
    </row>
    <row r="259" spans="9:14" x14ac:dyDescent="0.25">
      <c r="I259" s="9"/>
      <c r="J259" s="9"/>
      <c r="K259" s="9"/>
      <c r="L259" s="9"/>
      <c r="M259" s="9"/>
      <c r="N259" s="9"/>
    </row>
    <row r="260" spans="9:14" x14ac:dyDescent="0.25">
      <c r="I260" s="9"/>
      <c r="J260" s="9"/>
      <c r="K260" s="9"/>
      <c r="L260" s="9"/>
      <c r="M260" s="9"/>
      <c r="N260" s="9"/>
    </row>
    <row r="261" spans="9:14" x14ac:dyDescent="0.25">
      <c r="I261" s="9"/>
      <c r="J261" s="9"/>
      <c r="K261" s="9"/>
      <c r="L261" s="9"/>
      <c r="M261" s="9"/>
      <c r="N261" s="9"/>
    </row>
    <row r="262" spans="9:14" x14ac:dyDescent="0.25">
      <c r="I262" s="9"/>
      <c r="J262" s="9"/>
      <c r="K262" s="9"/>
      <c r="L262" s="9"/>
      <c r="M262" s="9"/>
      <c r="N262" s="9"/>
    </row>
    <row r="263" spans="9:14" x14ac:dyDescent="0.25">
      <c r="I263" s="9"/>
      <c r="J263" s="9"/>
      <c r="K263" s="9"/>
      <c r="L263" s="9"/>
      <c r="M263" s="9"/>
      <c r="N263" s="9"/>
    </row>
    <row r="264" spans="9:14" x14ac:dyDescent="0.25">
      <c r="I264" s="9"/>
      <c r="J264" s="9"/>
      <c r="K264" s="9"/>
      <c r="L264" s="9"/>
      <c r="M264" s="9"/>
      <c r="N264" s="9"/>
    </row>
    <row r="265" spans="9:14" x14ac:dyDescent="0.25">
      <c r="I265" s="9"/>
      <c r="J265" s="9"/>
      <c r="K265" s="9"/>
      <c r="L265" s="9"/>
      <c r="M265" s="9"/>
      <c r="N265" s="9"/>
    </row>
    <row r="266" spans="9:14" x14ac:dyDescent="0.25">
      <c r="I266" s="9"/>
      <c r="J266" s="9"/>
      <c r="K266" s="9"/>
      <c r="L266" s="9"/>
      <c r="M266" s="9"/>
      <c r="N266" s="9"/>
    </row>
    <row r="267" spans="9:14" x14ac:dyDescent="0.25">
      <c r="I267" s="9"/>
      <c r="J267" s="9"/>
      <c r="K267" s="9"/>
      <c r="L267" s="9"/>
      <c r="M267" s="9"/>
      <c r="N267" s="9"/>
    </row>
    <row r="268" spans="9:14" x14ac:dyDescent="0.25">
      <c r="I268" s="9"/>
      <c r="J268" s="9"/>
      <c r="K268" s="9"/>
      <c r="L268" s="9"/>
      <c r="M268" s="9"/>
      <c r="N268" s="9"/>
    </row>
    <row r="269" spans="9:14" x14ac:dyDescent="0.25">
      <c r="I269" s="9"/>
      <c r="J269" s="9"/>
      <c r="K269" s="9"/>
      <c r="L269" s="9"/>
      <c r="M269" s="9"/>
      <c r="N269" s="9"/>
    </row>
    <row r="270" spans="9:14" x14ac:dyDescent="0.25">
      <c r="I270" s="9"/>
      <c r="J270" s="9"/>
      <c r="K270" s="9"/>
      <c r="L270" s="9"/>
      <c r="M270" s="9"/>
      <c r="N270" s="9"/>
    </row>
    <row r="271" spans="9:14" x14ac:dyDescent="0.25">
      <c r="I271" s="9"/>
      <c r="J271" s="9"/>
      <c r="K271" s="9"/>
      <c r="L271" s="9"/>
      <c r="M271" s="9"/>
      <c r="N271" s="9"/>
    </row>
    <row r="272" spans="9:14" x14ac:dyDescent="0.25">
      <c r="I272" s="9"/>
      <c r="J272" s="9"/>
      <c r="K272" s="9"/>
      <c r="L272" s="9"/>
      <c r="M272" s="9"/>
      <c r="N272" s="9"/>
    </row>
    <row r="273" spans="9:14" x14ac:dyDescent="0.25">
      <c r="I273" s="9"/>
      <c r="J273" s="9"/>
      <c r="K273" s="9"/>
      <c r="L273" s="9"/>
      <c r="M273" s="9"/>
      <c r="N273" s="9"/>
    </row>
    <row r="274" spans="9:14" x14ac:dyDescent="0.25">
      <c r="I274" s="9"/>
      <c r="J274" s="9"/>
      <c r="K274" s="9"/>
      <c r="L274" s="9"/>
      <c r="M274" s="9"/>
      <c r="N274" s="9"/>
    </row>
    <row r="275" spans="9:14" x14ac:dyDescent="0.25">
      <c r="I275" s="9"/>
      <c r="J275" s="9"/>
      <c r="K275" s="9"/>
      <c r="L275" s="9"/>
      <c r="M275" s="9"/>
      <c r="N275" s="9"/>
    </row>
    <row r="276" spans="9:14" x14ac:dyDescent="0.25">
      <c r="I276" s="9"/>
      <c r="J276" s="9"/>
      <c r="K276" s="9"/>
      <c r="L276" s="9"/>
      <c r="M276" s="9"/>
      <c r="N276" s="9"/>
    </row>
    <row r="277" spans="9:14" x14ac:dyDescent="0.25">
      <c r="I277" s="9"/>
      <c r="J277" s="9"/>
      <c r="K277" s="9"/>
      <c r="L277" s="9"/>
      <c r="M277" s="9"/>
      <c r="N277" s="9"/>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Φύλλο27"/>
  <dimension ref="A1:AL296"/>
  <sheetViews>
    <sheetView topLeftCell="A7" zoomScaleNormal="100" workbookViewId="0">
      <selection activeCell="N17" sqref="N17"/>
    </sheetView>
  </sheetViews>
  <sheetFormatPr defaultRowHeight="15" x14ac:dyDescent="0.25"/>
  <cols>
    <col min="1" max="1" width="3.85546875" style="2" customWidth="1"/>
    <col min="2" max="2" width="3.28515625" style="2" customWidth="1"/>
    <col min="3" max="3" width="2.7109375" style="2" customWidth="1"/>
    <col min="4" max="4" width="21" style="2" customWidth="1"/>
    <col min="5" max="5" width="12.28515625" style="2" customWidth="1"/>
    <col min="6" max="6" width="11.140625" style="2" customWidth="1"/>
    <col min="7" max="7" width="12.140625" style="2" customWidth="1"/>
    <col min="8" max="8" width="8.7109375" style="2" customWidth="1"/>
    <col min="9" max="10" width="10" style="2" customWidth="1"/>
    <col min="11" max="11" width="6.42578125" style="2" customWidth="1"/>
    <col min="12" max="12" width="12" style="2" customWidth="1"/>
    <col min="13" max="13" width="9.85546875" style="2" customWidth="1"/>
    <col min="14" max="14" width="8.85546875" style="2" customWidth="1"/>
    <col min="15" max="15" width="9" style="2" customWidth="1"/>
    <col min="16" max="16" width="9.140625" style="2" customWidth="1"/>
    <col min="17" max="17" width="11.5703125" style="2" customWidth="1"/>
    <col min="18" max="18" width="10.85546875" style="2" customWidth="1"/>
    <col min="19" max="19" width="11.5703125" style="2" customWidth="1"/>
    <col min="20" max="20" width="12" style="2" customWidth="1"/>
    <col min="21" max="21" width="9.42578125" style="2" customWidth="1"/>
    <col min="22" max="22" width="9.140625" style="2" customWidth="1"/>
    <col min="23" max="23" width="9.7109375" style="2" customWidth="1"/>
    <col min="24" max="24" width="9.140625" style="2" customWidth="1"/>
    <col min="25" max="25" width="5.85546875" style="2" customWidth="1"/>
    <col min="26" max="26" width="11.7109375" style="2" customWidth="1"/>
    <col min="27" max="27" width="9.5703125" style="2" customWidth="1"/>
    <col min="28" max="29" width="9.140625" style="2" customWidth="1"/>
    <col min="30" max="30" width="9" style="2" customWidth="1"/>
    <col min="31" max="31" width="5.85546875" style="2" customWidth="1"/>
    <col min="32" max="32" width="5.42578125" style="2" customWidth="1"/>
    <col min="33" max="16384" width="9.140625" style="2"/>
  </cols>
  <sheetData>
    <row r="1" spans="1:26" ht="15.75" thickBot="1" x14ac:dyDescent="0.3">
      <c r="B1" s="190"/>
      <c r="C1" s="190"/>
      <c r="D1" s="190"/>
      <c r="E1" s="190"/>
      <c r="F1" s="190"/>
      <c r="G1" s="190"/>
      <c r="H1" s="190"/>
      <c r="I1" s="190"/>
      <c r="J1" s="190"/>
      <c r="K1" s="190"/>
      <c r="L1" s="190"/>
      <c r="M1" s="190"/>
      <c r="N1" s="190"/>
      <c r="O1" s="190"/>
      <c r="P1" s="190"/>
      <c r="Q1" s="190"/>
      <c r="R1" s="190"/>
      <c r="S1" s="190"/>
      <c r="T1" s="190"/>
      <c r="U1" s="190"/>
      <c r="V1" s="190"/>
      <c r="W1" s="190"/>
      <c r="X1" s="190"/>
      <c r="Y1" s="190"/>
    </row>
    <row r="2" spans="1:26" x14ac:dyDescent="0.25">
      <c r="A2" s="191"/>
      <c r="B2" s="20"/>
      <c r="C2" s="20"/>
      <c r="D2" s="20"/>
      <c r="E2" s="20"/>
      <c r="F2" s="20"/>
      <c r="G2" s="20"/>
      <c r="H2" s="20"/>
      <c r="I2" s="20"/>
      <c r="J2" s="20"/>
      <c r="K2" s="20"/>
      <c r="L2" s="20"/>
      <c r="M2" s="20"/>
      <c r="N2" s="20"/>
      <c r="O2" s="20"/>
      <c r="P2" s="20"/>
      <c r="Q2" s="20"/>
      <c r="R2" s="20"/>
      <c r="S2" s="20"/>
      <c r="T2" s="20"/>
      <c r="U2" s="20"/>
      <c r="V2" s="20"/>
      <c r="W2" s="20"/>
      <c r="X2" s="20"/>
      <c r="Y2" s="20"/>
      <c r="Z2" s="189"/>
    </row>
    <row r="3" spans="1:26" ht="23.25" x14ac:dyDescent="0.35">
      <c r="A3" s="191"/>
      <c r="B3" s="20"/>
      <c r="C3" s="20"/>
      <c r="D3" s="20"/>
      <c r="E3" s="20"/>
      <c r="F3" s="20"/>
      <c r="G3" s="20"/>
      <c r="H3" s="20"/>
      <c r="I3" s="20"/>
      <c r="J3" s="20"/>
      <c r="K3" s="20"/>
      <c r="L3" s="182" t="s">
        <v>86</v>
      </c>
      <c r="M3" s="20"/>
      <c r="N3" s="20"/>
      <c r="O3" s="20"/>
      <c r="P3" s="20"/>
      <c r="Q3" s="20"/>
      <c r="R3" s="20"/>
      <c r="S3" s="20"/>
      <c r="T3" s="20"/>
      <c r="U3" s="20"/>
      <c r="V3" s="20"/>
      <c r="W3" s="20"/>
      <c r="X3" s="20"/>
      <c r="Y3" s="20"/>
      <c r="Z3" s="189"/>
    </row>
    <row r="4" spans="1:26" ht="18.75" x14ac:dyDescent="0.3">
      <c r="A4" s="191"/>
      <c r="B4" s="20"/>
      <c r="C4" s="20"/>
      <c r="D4" s="20"/>
      <c r="E4" s="20"/>
      <c r="F4" s="20"/>
      <c r="G4" s="20"/>
      <c r="H4" s="20"/>
      <c r="I4" s="181" t="s">
        <v>162</v>
      </c>
      <c r="J4" s="181"/>
      <c r="K4" s="181"/>
      <c r="L4" s="181"/>
      <c r="M4" s="20"/>
      <c r="N4" s="20"/>
      <c r="O4" s="20"/>
      <c r="P4" s="20"/>
      <c r="Q4" s="20"/>
      <c r="R4" s="20"/>
      <c r="S4" s="20"/>
      <c r="T4" s="20"/>
      <c r="U4" s="20"/>
      <c r="V4" s="20"/>
      <c r="W4" s="20"/>
      <c r="X4" s="20"/>
      <c r="Y4" s="20"/>
      <c r="Z4" s="189"/>
    </row>
    <row r="5" spans="1:26" x14ac:dyDescent="0.25">
      <c r="A5" s="191"/>
      <c r="B5" s="20"/>
      <c r="C5" s="20"/>
      <c r="D5" s="20"/>
      <c r="E5" s="20"/>
      <c r="F5" s="20"/>
      <c r="G5" s="20"/>
      <c r="H5" s="20"/>
      <c r="I5" s="20"/>
      <c r="J5" s="20"/>
      <c r="K5" s="20"/>
      <c r="L5" s="20"/>
      <c r="M5" s="20"/>
      <c r="N5" s="20"/>
      <c r="O5" s="20"/>
      <c r="P5" s="20"/>
      <c r="Q5" s="20"/>
      <c r="R5" s="20"/>
      <c r="S5" s="20"/>
      <c r="T5" s="20"/>
      <c r="U5" s="20"/>
      <c r="V5" s="20"/>
      <c r="W5" s="20"/>
      <c r="X5" s="20"/>
      <c r="Y5" s="20"/>
      <c r="Z5" s="189"/>
    </row>
    <row r="6" spans="1:26" x14ac:dyDescent="0.25">
      <c r="A6" s="191"/>
      <c r="B6" s="20"/>
      <c r="C6" s="20"/>
      <c r="D6" s="20"/>
      <c r="E6" s="20"/>
      <c r="F6" s="20"/>
      <c r="G6" s="20"/>
      <c r="H6" s="20"/>
      <c r="I6" s="20"/>
      <c r="J6" s="20"/>
      <c r="K6" s="20"/>
      <c r="L6" s="20"/>
      <c r="M6" s="20"/>
      <c r="N6" s="20"/>
      <c r="O6" s="20"/>
      <c r="P6" s="20"/>
      <c r="Q6" s="20"/>
      <c r="R6" s="20"/>
      <c r="S6" s="20"/>
      <c r="T6" s="20"/>
      <c r="U6" s="30"/>
      <c r="V6" s="20"/>
      <c r="W6" s="20"/>
      <c r="X6" s="20"/>
      <c r="Y6" s="20"/>
      <c r="Z6" s="189"/>
    </row>
    <row r="7" spans="1:26" ht="19.5" thickBot="1" x14ac:dyDescent="0.35">
      <c r="A7" s="191"/>
      <c r="B7" s="20"/>
      <c r="C7" s="20"/>
      <c r="D7" s="20"/>
      <c r="E7" s="20"/>
      <c r="F7" s="139"/>
      <c r="G7" s="30"/>
      <c r="H7" s="20"/>
      <c r="I7" s="20"/>
      <c r="J7" s="20"/>
      <c r="K7" s="20"/>
      <c r="L7" s="20"/>
      <c r="M7" s="20"/>
      <c r="N7" s="20"/>
      <c r="O7" s="20"/>
      <c r="P7" s="20"/>
      <c r="Q7" s="20"/>
      <c r="R7" s="20"/>
      <c r="S7" s="20"/>
      <c r="T7" s="20"/>
      <c r="U7" s="30"/>
      <c r="V7" s="20"/>
      <c r="W7" s="20"/>
      <c r="X7" s="20"/>
      <c r="Y7" s="20"/>
      <c r="Z7" s="189"/>
    </row>
    <row r="8" spans="1:26" ht="15.75" thickBot="1" x14ac:dyDescent="0.3">
      <c r="A8" s="191"/>
      <c r="B8" s="20"/>
      <c r="C8" s="178"/>
      <c r="D8" s="168"/>
      <c r="E8" s="168"/>
      <c r="F8" s="168"/>
      <c r="G8" s="168"/>
      <c r="H8" s="168"/>
      <c r="I8" s="168"/>
      <c r="J8" s="168"/>
      <c r="K8" s="168"/>
      <c r="L8" s="168"/>
      <c r="M8" s="168"/>
      <c r="N8" s="168"/>
      <c r="O8" s="168"/>
      <c r="P8" s="168"/>
      <c r="Q8" s="168"/>
      <c r="R8" s="168"/>
      <c r="S8" s="168"/>
      <c r="T8" s="168"/>
      <c r="U8" s="168"/>
      <c r="V8" s="168"/>
      <c r="W8" s="168"/>
      <c r="X8" s="168"/>
      <c r="Y8" s="177"/>
      <c r="Z8" s="189"/>
    </row>
    <row r="9" spans="1:26" ht="18" thickBot="1" x14ac:dyDescent="0.35">
      <c r="A9" s="191"/>
      <c r="B9" s="20"/>
      <c r="C9" s="171"/>
      <c r="D9" s="153"/>
      <c r="E9" s="246" t="s">
        <v>28</v>
      </c>
      <c r="F9" s="247"/>
      <c r="G9" s="246"/>
      <c r="H9" s="246"/>
      <c r="I9" s="248"/>
      <c r="J9" s="249"/>
      <c r="K9" s="161"/>
      <c r="L9" s="157"/>
      <c r="M9" s="154" t="s">
        <v>66</v>
      </c>
      <c r="N9" s="158"/>
      <c r="O9" s="158"/>
      <c r="P9" s="158"/>
      <c r="Q9" s="156"/>
      <c r="R9" s="173"/>
      <c r="S9" s="153"/>
      <c r="T9" s="154"/>
      <c r="U9" s="154" t="s">
        <v>67</v>
      </c>
      <c r="V9" s="158"/>
      <c r="W9" s="158"/>
      <c r="X9" s="156"/>
      <c r="Y9" s="164"/>
      <c r="Z9" s="189"/>
    </row>
    <row r="10" spans="1:26" ht="15.75" x14ac:dyDescent="0.25">
      <c r="A10" s="191"/>
      <c r="B10" s="20"/>
      <c r="C10" s="171"/>
      <c r="D10" s="243" t="s">
        <v>65</v>
      </c>
      <c r="E10" s="115" t="s">
        <v>75</v>
      </c>
      <c r="F10" s="129" t="s">
        <v>76</v>
      </c>
      <c r="G10" s="129" t="s">
        <v>87</v>
      </c>
      <c r="H10" s="129" t="s">
        <v>88</v>
      </c>
      <c r="I10" s="252" t="s">
        <v>77</v>
      </c>
      <c r="J10" s="253" t="s">
        <v>107</v>
      </c>
      <c r="K10" s="161" t="s">
        <v>108</v>
      </c>
      <c r="L10" s="126" t="s">
        <v>65</v>
      </c>
      <c r="M10" s="114" t="s">
        <v>75</v>
      </c>
      <c r="N10" s="124" t="s">
        <v>76</v>
      </c>
      <c r="O10" s="124" t="s">
        <v>87</v>
      </c>
      <c r="P10" s="124" t="s">
        <v>88</v>
      </c>
      <c r="Q10" s="140" t="s">
        <v>163</v>
      </c>
      <c r="R10" s="173"/>
      <c r="S10" s="128" t="s">
        <v>65</v>
      </c>
      <c r="T10" s="116" t="s">
        <v>75</v>
      </c>
      <c r="U10" s="129" t="s">
        <v>76</v>
      </c>
      <c r="V10" s="129" t="s">
        <v>87</v>
      </c>
      <c r="W10" s="129" t="s">
        <v>88</v>
      </c>
      <c r="X10" s="262" t="s">
        <v>77</v>
      </c>
      <c r="Y10" s="164"/>
      <c r="Z10" s="189"/>
    </row>
    <row r="11" spans="1:26" x14ac:dyDescent="0.25">
      <c r="A11" s="191"/>
      <c r="B11" s="20"/>
      <c r="C11" s="171"/>
      <c r="D11" s="244" t="s">
        <v>0</v>
      </c>
      <c r="E11" s="250">
        <f>'Μισθοδοσία παλαιό 2016'!D6</f>
        <v>1331</v>
      </c>
      <c r="F11" s="22">
        <f>J11-3*J28</f>
        <v>2108.44</v>
      </c>
      <c r="G11" s="22"/>
      <c r="H11" s="22"/>
      <c r="I11" s="21"/>
      <c r="J11" s="130">
        <f>IF(H23=1,E48,IF(H23=2,E49,IF(H23=3,E50,IF(H23=4,E51,IF(H23=5,E52,"FALSE")))))+IF(H23=1,F21,IF(H23=2,F21,IF(H23=3,F21*0.85,IF(H23=4,F21*0.75,IF(H23=5,F21*0.7,"FALSE")))))</f>
        <v>2212</v>
      </c>
      <c r="K11" s="161"/>
      <c r="L11" s="3" t="s">
        <v>7</v>
      </c>
      <c r="M11" s="105">
        <f>'Μισθοδοσία παλαιό 2016'!G6</f>
        <v>94.506800000000013</v>
      </c>
      <c r="N11" s="105">
        <f>0.045*F19</f>
        <v>115.1298</v>
      </c>
      <c r="O11" s="105"/>
      <c r="P11" s="105"/>
      <c r="Q11" s="105">
        <f>0.045*J19</f>
        <v>119.78999999999999</v>
      </c>
      <c r="R11" s="161"/>
      <c r="S11" s="127"/>
      <c r="T11" s="21"/>
      <c r="U11" s="21"/>
      <c r="V11" s="21"/>
      <c r="W11" s="21"/>
      <c r="X11" s="130"/>
      <c r="Y11" s="164"/>
      <c r="Z11" s="189"/>
    </row>
    <row r="12" spans="1:26" x14ac:dyDescent="0.25">
      <c r="A12" s="191"/>
      <c r="B12" s="20"/>
      <c r="C12" s="171"/>
      <c r="D12" s="244" t="s">
        <v>1</v>
      </c>
      <c r="E12" s="250">
        <f>'Μισθοδοσία παλαιό 2016'!D7</f>
        <v>425.92</v>
      </c>
      <c r="F12" s="125"/>
      <c r="G12" s="125"/>
      <c r="H12" s="125"/>
      <c r="I12" s="21"/>
      <c r="J12" s="130"/>
      <c r="K12" s="161"/>
      <c r="L12" s="3" t="s">
        <v>8</v>
      </c>
      <c r="M12" s="105">
        <f>'Μισθοδοσία παλαιό 2016'!G7</f>
        <v>126.196</v>
      </c>
      <c r="N12" s="105">
        <f>0.04*(F19)+0.01*(F19)</f>
        <v>127.92200000000001</v>
      </c>
      <c r="O12" s="105"/>
      <c r="P12" s="105"/>
      <c r="Q12" s="105">
        <f>IF(H27=1,IF(J11&lt;2622.76,0.04*J11+0.01*(J19),0.04*2622.76+0.01*(J19)),0.04*(J19)+0.01*(J19))</f>
        <v>133.1</v>
      </c>
      <c r="R12" s="161"/>
      <c r="S12" s="6"/>
      <c r="T12" s="21"/>
      <c r="U12" s="21"/>
      <c r="V12" s="21"/>
      <c r="W12" s="21"/>
      <c r="X12" s="130"/>
      <c r="Y12" s="164"/>
      <c r="Z12" s="189"/>
    </row>
    <row r="13" spans="1:26" x14ac:dyDescent="0.25">
      <c r="A13" s="191"/>
      <c r="B13" s="20"/>
      <c r="C13" s="171"/>
      <c r="D13" s="244" t="s">
        <v>95</v>
      </c>
      <c r="E13" s="250">
        <f>'Μισθοδοσία παλαιό 2016'!D8</f>
        <v>0</v>
      </c>
      <c r="F13" s="21">
        <f>J13</f>
        <v>0</v>
      </c>
      <c r="G13" s="21"/>
      <c r="H13" s="21"/>
      <c r="I13" s="21"/>
      <c r="J13" s="130">
        <f>IF(H25=3,120,IF(H25=2,70,IF(H25=1,50,IF(H25=4,170,IF(H25=0,0,"FALSE")))))</f>
        <v>0</v>
      </c>
      <c r="K13" s="161"/>
      <c r="L13" s="3" t="s">
        <v>9</v>
      </c>
      <c r="M13" s="105">
        <f>IF(H27=1,0.035*(E19-E13-E15),0.035*J19)</f>
        <v>93.170000000000016</v>
      </c>
      <c r="N13" s="105">
        <f>0.035*(F19)</f>
        <v>89.545400000000015</v>
      </c>
      <c r="O13" s="105"/>
      <c r="P13" s="105"/>
      <c r="Q13" s="105">
        <f>0.035*(J19-J14)</f>
        <v>93.170000000000016</v>
      </c>
      <c r="R13" s="161"/>
      <c r="S13" s="6"/>
      <c r="T13" s="21"/>
      <c r="U13" s="21"/>
      <c r="V13" s="21"/>
      <c r="W13" s="21"/>
      <c r="X13" s="130"/>
      <c r="Y13" s="164"/>
      <c r="Z13" s="189"/>
    </row>
    <row r="14" spans="1:26" x14ac:dyDescent="0.25">
      <c r="A14" s="191"/>
      <c r="B14" s="20"/>
      <c r="C14" s="171"/>
      <c r="D14" s="3" t="s">
        <v>129</v>
      </c>
      <c r="E14" s="250">
        <f>'Μισθοδοσία παλαιό 2016'!D9</f>
        <v>0</v>
      </c>
      <c r="F14" s="21">
        <f>J14</f>
        <v>0</v>
      </c>
      <c r="G14" s="21"/>
      <c r="H14" s="21"/>
      <c r="I14" s="21"/>
      <c r="J14" s="21">
        <f>IF(H24=3,210,IF(H24=2,210,IF(H24=1,0,IF(H24=4,210,IF(H24=5,250,"FALSE")))))</f>
        <v>0</v>
      </c>
      <c r="K14" s="161"/>
      <c r="L14" s="3" t="s">
        <v>10</v>
      </c>
      <c r="M14" s="105">
        <f>'Μισθοδοσία παλαιό 2016'!G9</f>
        <v>64.359960000000001</v>
      </c>
      <c r="N14" s="105">
        <f>0.0255*F19</f>
        <v>65.240219999999994</v>
      </c>
      <c r="O14" s="105"/>
      <c r="P14" s="105"/>
      <c r="Q14" s="105">
        <f>0.0255*J19</f>
        <v>67.881</v>
      </c>
      <c r="R14" s="161"/>
      <c r="S14" s="6"/>
      <c r="T14" s="21"/>
      <c r="U14" s="21"/>
      <c r="V14" s="21"/>
      <c r="W14" s="21"/>
      <c r="X14" s="130"/>
      <c r="Y14" s="164"/>
      <c r="Z14" s="189"/>
    </row>
    <row r="15" spans="1:26" x14ac:dyDescent="0.25">
      <c r="A15" s="191"/>
      <c r="B15" s="20"/>
      <c r="C15" s="171"/>
      <c r="D15" s="244" t="s">
        <v>3</v>
      </c>
      <c r="E15" s="250">
        <f>'Μισθοδοσία παλαιό 2016'!D10</f>
        <v>215</v>
      </c>
      <c r="F15" s="125">
        <f>J15</f>
        <v>450</v>
      </c>
      <c r="G15" s="125"/>
      <c r="H15" s="125"/>
      <c r="I15" s="21"/>
      <c r="J15" s="130">
        <f>IF(H23=1,F48,IF(H23=2,F49,IF(H23=3,F50,IF(H23=4,F51,IF(H23=5,F52,"FALSE")))))</f>
        <v>450</v>
      </c>
      <c r="K15" s="161"/>
      <c r="L15" s="3"/>
      <c r="M15" s="105"/>
      <c r="N15" s="106"/>
      <c r="O15" s="106"/>
      <c r="P15" s="106"/>
      <c r="Q15" s="106"/>
      <c r="R15" s="161"/>
      <c r="S15" s="6"/>
      <c r="T15" s="21"/>
      <c r="U15" s="21"/>
      <c r="V15" s="21"/>
      <c r="W15" s="21"/>
      <c r="X15" s="144"/>
      <c r="Y15" s="164"/>
      <c r="Z15" s="189"/>
    </row>
    <row r="16" spans="1:26" x14ac:dyDescent="0.25">
      <c r="A16" s="191"/>
      <c r="B16" s="20"/>
      <c r="C16" s="171"/>
      <c r="D16" s="244" t="s">
        <v>4</v>
      </c>
      <c r="E16" s="250">
        <f>'Μισθοδοσία παλαιό 2016'!D11</f>
        <v>368</v>
      </c>
      <c r="F16" s="21"/>
      <c r="G16" s="202"/>
      <c r="H16" s="202"/>
      <c r="I16" s="21"/>
      <c r="J16" s="130"/>
      <c r="K16" s="161"/>
      <c r="L16" s="3" t="s">
        <v>82</v>
      </c>
      <c r="M16" s="105">
        <f>'Μισθοδοσία παλαιό 2016'!G11</f>
        <v>168.34546399999999</v>
      </c>
      <c r="N16" s="105">
        <f>0.0667*(F19)</f>
        <v>170.64794799999999</v>
      </c>
      <c r="O16" s="105"/>
      <c r="P16" s="105"/>
      <c r="Q16" s="105">
        <f>0.0667*(J19-J14)</f>
        <v>177.55539999999999</v>
      </c>
      <c r="R16" s="161"/>
      <c r="S16" s="3" t="s">
        <v>85</v>
      </c>
      <c r="T16" s="22">
        <f>'Μισθοδοσία παλαιό 2016'!J11</f>
        <v>242.04959174133333</v>
      </c>
      <c r="U16" s="22">
        <f>'Φόρος 2017 προη βαθμ'!J4/12-0.015*'Φόρος 2017 προη βαθμ'!J4/12</f>
        <v>285.61954668933339</v>
      </c>
      <c r="V16" s="22"/>
      <c r="W16" s="22"/>
      <c r="X16" s="144">
        <f>IF('Μισθοδοσία 2017 - 2020'!$V$88=2,IF('Μισθοδοσία 2017 - 2020'!$V$87=2,'Φόρος 2020'!J4/12,'Φόρος 2020 αφορ'!J4/12),IF('Μισθοδοσία 2017 - 2020'!$V$87=2,'Φόρος 2020'!J4/12,'Φόρος 2020 αντιμ'!J4/12))</f>
        <v>313.51241333333331</v>
      </c>
      <c r="Y16" s="164"/>
      <c r="Z16" s="189"/>
    </row>
    <row r="17" spans="1:36" ht="15.75" thickBot="1" x14ac:dyDescent="0.3">
      <c r="A17" s="191"/>
      <c r="B17" s="20"/>
      <c r="C17" s="171"/>
      <c r="D17" s="245" t="s">
        <v>5</v>
      </c>
      <c r="E17" s="251">
        <f>'Μισθοδοσία παλαιό 2016'!D12</f>
        <v>184</v>
      </c>
      <c r="F17" s="132"/>
      <c r="G17" s="132"/>
      <c r="H17" s="132"/>
      <c r="I17" s="132"/>
      <c r="J17" s="133"/>
      <c r="K17" s="161"/>
      <c r="L17" s="131" t="s">
        <v>83</v>
      </c>
      <c r="M17" s="142">
        <f>'Μισθοδοσία παλαιό 2016'!G12</f>
        <v>50.478400000000001</v>
      </c>
      <c r="N17" s="142">
        <f>0.02*F19</f>
        <v>51.168800000000005</v>
      </c>
      <c r="O17" s="142"/>
      <c r="P17" s="142"/>
      <c r="Q17" s="142">
        <f>0.02*J19</f>
        <v>53.24</v>
      </c>
      <c r="R17" s="161"/>
      <c r="S17" s="131" t="s">
        <v>84</v>
      </c>
      <c r="T17" s="145">
        <f>'Μισθοδοσία παλαιό 2016'!J12</f>
        <v>20.900382133333338</v>
      </c>
      <c r="U17" s="145">
        <f>'Φόρος 2017'!F4/12</f>
        <v>28.272624933333343</v>
      </c>
      <c r="V17" s="145"/>
      <c r="W17" s="145"/>
      <c r="X17" s="298">
        <f>IF('Μισθοδοσία 2017 - 2020'!$V$88=2,IF('Μισθοδοσία 2017 - 2020'!$V$87=2,'Φόρος 2020'!F4/12,'Φόρος 2020 αφορ'!F4/12),IF('Μισθοδοσία 2017 - 2020'!$V$87=2,'Φόρος 2020'!F4/12,'Φόρος 2020 αντιμ'!F4/12))</f>
        <v>32.196513333333328</v>
      </c>
      <c r="Y17" s="164"/>
      <c r="Z17" s="189"/>
    </row>
    <row r="18" spans="1:36" ht="15.75" thickBot="1" x14ac:dyDescent="0.3">
      <c r="A18" s="191"/>
      <c r="B18" s="20"/>
      <c r="C18" s="171"/>
      <c r="D18" s="161"/>
      <c r="E18" s="161"/>
      <c r="F18" s="161"/>
      <c r="G18" s="161"/>
      <c r="H18" s="161"/>
      <c r="I18" s="161"/>
      <c r="J18" s="161"/>
      <c r="K18" s="161"/>
      <c r="L18" s="161"/>
      <c r="M18" s="161"/>
      <c r="N18" s="161"/>
      <c r="O18" s="161"/>
      <c r="P18" s="161"/>
      <c r="Q18" s="161"/>
      <c r="R18" s="161"/>
      <c r="S18" s="161"/>
      <c r="T18" s="161"/>
      <c r="U18" s="161"/>
      <c r="V18" s="161"/>
      <c r="W18" s="161"/>
      <c r="X18" s="161"/>
      <c r="Y18" s="164"/>
      <c r="Z18" s="189"/>
    </row>
    <row r="19" spans="1:36" ht="15.75" x14ac:dyDescent="0.25">
      <c r="A19" s="191"/>
      <c r="B19" s="20"/>
      <c r="C19" s="171"/>
      <c r="D19" s="203" t="s">
        <v>6</v>
      </c>
      <c r="E19" s="134">
        <f t="shared" ref="E19:J19" si="0">SUM(E11:E17)</f>
        <v>2523.92</v>
      </c>
      <c r="F19" s="134">
        <f t="shared" si="0"/>
        <v>2558.44</v>
      </c>
      <c r="G19" s="134"/>
      <c r="H19" s="134"/>
      <c r="I19" s="135"/>
      <c r="J19" s="135">
        <f t="shared" si="0"/>
        <v>2662</v>
      </c>
      <c r="K19" s="169"/>
      <c r="L19" s="203" t="s">
        <v>6</v>
      </c>
      <c r="M19" s="134">
        <f>SUM(M11:M17)</f>
        <v>597.05662400000006</v>
      </c>
      <c r="N19" s="134">
        <f>SUM(N11:N17)</f>
        <v>619.65416800000014</v>
      </c>
      <c r="O19" s="134"/>
      <c r="P19" s="134"/>
      <c r="Q19" s="135">
        <f>SUM(Q11:Q17)</f>
        <v>644.7364</v>
      </c>
      <c r="R19" s="170"/>
      <c r="S19" s="203" t="s">
        <v>6</v>
      </c>
      <c r="T19" s="134">
        <f>SUM(T12:T17)</f>
        <v>262.94997387466668</v>
      </c>
      <c r="U19" s="134">
        <f>SUM(U12:U17)</f>
        <v>313.89217162266675</v>
      </c>
      <c r="V19" s="134"/>
      <c r="W19" s="134"/>
      <c r="X19" s="135">
        <f>SUM(X12:X17)</f>
        <v>345.70892666666663</v>
      </c>
      <c r="Y19" s="164"/>
      <c r="Z19" s="189"/>
    </row>
    <row r="20" spans="1:36" ht="16.5" thickBot="1" x14ac:dyDescent="0.3">
      <c r="A20" s="191"/>
      <c r="B20" s="20"/>
      <c r="C20" s="171"/>
      <c r="D20" s="204" t="s">
        <v>74</v>
      </c>
      <c r="E20" s="136"/>
      <c r="F20" s="137">
        <f>(F19-E19)/E19</f>
        <v>1.3677137151732218E-2</v>
      </c>
      <c r="G20" s="137"/>
      <c r="H20" s="137"/>
      <c r="I20" s="138"/>
      <c r="J20" s="138">
        <f>(J19-E19)/E19</f>
        <v>5.4708548606928871E-2</v>
      </c>
      <c r="K20" s="161"/>
      <c r="L20" s="205" t="s">
        <v>73</v>
      </c>
      <c r="M20" s="136"/>
      <c r="N20" s="137">
        <f>(N19-M19)/M19</f>
        <v>3.7848242681920372E-2</v>
      </c>
      <c r="O20" s="137"/>
      <c r="P20" s="137"/>
      <c r="Q20" s="138">
        <f>(Q19-M19)/M19</f>
        <v>7.9858047098728679E-2</v>
      </c>
      <c r="R20" s="170"/>
      <c r="S20" s="204" t="s">
        <v>73</v>
      </c>
      <c r="T20" s="136"/>
      <c r="U20" s="137">
        <f>(U19-T19)/T19</f>
        <v>0.19373342007739205</v>
      </c>
      <c r="V20" s="137"/>
      <c r="W20" s="137"/>
      <c r="X20" s="138">
        <f>(X19-T19)/T19</f>
        <v>0.31473269068072407</v>
      </c>
      <c r="Y20" s="164"/>
      <c r="Z20" s="189"/>
    </row>
    <row r="21" spans="1:36" ht="18.75" x14ac:dyDescent="0.3">
      <c r="A21" s="191"/>
      <c r="B21" s="20"/>
      <c r="C21" s="171"/>
      <c r="D21" s="217"/>
      <c r="E21" s="220">
        <f>INDEX(S58:S98,K32)</f>
        <v>480</v>
      </c>
      <c r="F21" s="220">
        <f>INDEX(S58:S98,L32)</f>
        <v>480</v>
      </c>
      <c r="G21" s="217"/>
      <c r="H21" s="217"/>
      <c r="I21" s="217"/>
      <c r="J21" s="217"/>
      <c r="K21" s="217"/>
      <c r="L21" s="161"/>
      <c r="M21" s="161"/>
      <c r="N21" s="161"/>
      <c r="O21" s="161"/>
      <c r="P21" s="161"/>
      <c r="Q21" s="161"/>
      <c r="R21" s="161"/>
      <c r="S21" s="162"/>
      <c r="T21" s="161"/>
      <c r="U21" s="161"/>
      <c r="V21" s="163"/>
      <c r="W21" s="161"/>
      <c r="X21" s="161"/>
      <c r="Y21" s="164"/>
      <c r="Z21" s="189"/>
      <c r="AA21" s="107"/>
      <c r="AB21" s="107"/>
      <c r="AC21" s="107"/>
      <c r="AD21" s="107"/>
      <c r="AE21" s="107"/>
      <c r="AF21" s="107"/>
      <c r="AG21" s="107"/>
      <c r="AH21" s="107"/>
      <c r="AI21" s="107"/>
      <c r="AJ21" s="107"/>
    </row>
    <row r="22" spans="1:36" ht="15.75" thickBot="1" x14ac:dyDescent="0.3">
      <c r="A22" s="191"/>
      <c r="B22" s="20"/>
      <c r="C22" s="171"/>
      <c r="D22" s="160" t="s">
        <v>137</v>
      </c>
      <c r="E22" s="11"/>
      <c r="F22" s="12"/>
      <c r="G22" s="12"/>
      <c r="H22" s="241">
        <f>'Μισθοδοσία 2017 - 2020'!H25</f>
        <v>3</v>
      </c>
      <c r="I22" s="161"/>
      <c r="J22" s="161"/>
      <c r="K22" s="217"/>
      <c r="L22" s="217"/>
      <c r="M22" s="217"/>
      <c r="N22" s="161"/>
      <c r="O22" s="217"/>
      <c r="P22" s="217"/>
      <c r="Q22" s="217"/>
      <c r="R22" s="217"/>
      <c r="S22" s="172"/>
      <c r="T22" s="172"/>
      <c r="U22" s="172"/>
      <c r="V22" s="172"/>
      <c r="W22" s="172"/>
      <c r="X22" s="172"/>
      <c r="Y22" s="164"/>
      <c r="Z22" s="189"/>
    </row>
    <row r="23" spans="1:36" ht="18" thickBot="1" x14ac:dyDescent="0.35">
      <c r="A23" s="191"/>
      <c r="B23" s="20"/>
      <c r="C23" s="171"/>
      <c r="D23" s="160" t="s">
        <v>104</v>
      </c>
      <c r="E23" s="11"/>
      <c r="F23" s="12"/>
      <c r="G23" s="12"/>
      <c r="H23" s="241">
        <f>'Μισθοδοσία 2017 - 2020'!H24</f>
        <v>3</v>
      </c>
      <c r="I23" s="161"/>
      <c r="J23" s="161"/>
      <c r="K23" s="217"/>
      <c r="L23" s="217"/>
      <c r="M23" s="217"/>
      <c r="N23" s="161"/>
      <c r="O23" s="217"/>
      <c r="P23" s="217"/>
      <c r="Q23" s="217"/>
      <c r="R23" s="217"/>
      <c r="S23" s="153"/>
      <c r="T23" s="154" t="s">
        <v>68</v>
      </c>
      <c r="U23" s="155"/>
      <c r="V23" s="155"/>
      <c r="W23" s="155"/>
      <c r="X23" s="159"/>
      <c r="Y23" s="164"/>
      <c r="Z23" s="189"/>
    </row>
    <row r="24" spans="1:36" ht="16.5" thickBot="1" x14ac:dyDescent="0.3">
      <c r="A24" s="191"/>
      <c r="B24" s="20"/>
      <c r="C24" s="171"/>
      <c r="D24" s="160" t="s">
        <v>124</v>
      </c>
      <c r="E24" s="11"/>
      <c r="F24" s="12"/>
      <c r="G24" s="12"/>
      <c r="H24" s="241">
        <f>'Μισθοδοσία 2017 - 2020'!H26</f>
        <v>1</v>
      </c>
      <c r="I24" s="161"/>
      <c r="J24" s="161"/>
      <c r="K24" s="217"/>
      <c r="L24" s="217"/>
      <c r="M24" s="217"/>
      <c r="N24" s="161"/>
      <c r="O24" s="217"/>
      <c r="P24" s="217"/>
      <c r="Q24" s="217"/>
      <c r="R24" s="217"/>
      <c r="S24" s="126" t="s">
        <v>65</v>
      </c>
      <c r="T24" s="150" t="s">
        <v>75</v>
      </c>
      <c r="U24" s="151" t="s">
        <v>76</v>
      </c>
      <c r="V24" s="151" t="s">
        <v>87</v>
      </c>
      <c r="W24" s="151" t="s">
        <v>88</v>
      </c>
      <c r="X24" s="152" t="s">
        <v>77</v>
      </c>
      <c r="Y24" s="164"/>
      <c r="Z24" s="189"/>
    </row>
    <row r="25" spans="1:36" ht="17.25" customHeight="1" thickBot="1" x14ac:dyDescent="0.35">
      <c r="A25" s="191"/>
      <c r="B25" s="20"/>
      <c r="C25" s="171"/>
      <c r="D25" s="160" t="s">
        <v>96</v>
      </c>
      <c r="E25" s="11"/>
      <c r="F25" s="12"/>
      <c r="G25" s="12"/>
      <c r="H25" s="241">
        <f>'Μισθοδοσία 2017 - 2020'!H27</f>
        <v>0</v>
      </c>
      <c r="I25" s="161"/>
      <c r="J25" s="161"/>
      <c r="K25" s="217"/>
      <c r="L25" s="217"/>
      <c r="M25" s="217"/>
      <c r="N25" s="162"/>
      <c r="O25" s="217"/>
      <c r="P25" s="217"/>
      <c r="Q25" s="217"/>
      <c r="R25" s="217"/>
      <c r="S25" s="206" t="s">
        <v>6</v>
      </c>
      <c r="T25" s="76">
        <f>'Μισθοδοσία παλαιό 2016'!M14</f>
        <v>1668.7462021253334</v>
      </c>
      <c r="U25" s="76">
        <f>F19-N19-U19</f>
        <v>1624.8936603773332</v>
      </c>
      <c r="V25" s="76">
        <f>G19-O19-V19</f>
        <v>0</v>
      </c>
      <c r="W25" s="76">
        <f>H19-P19-W19</f>
        <v>0</v>
      </c>
      <c r="X25" s="76">
        <f>I19-Q19-X19</f>
        <v>-990.44532666666669</v>
      </c>
      <c r="Y25" s="164"/>
      <c r="Z25" s="189"/>
    </row>
    <row r="26" spans="1:36" ht="17.25" customHeight="1" thickBot="1" x14ac:dyDescent="0.35">
      <c r="A26" s="191"/>
      <c r="B26" s="20"/>
      <c r="C26" s="171"/>
      <c r="D26" s="160" t="s">
        <v>97</v>
      </c>
      <c r="E26" s="11"/>
      <c r="F26" s="12"/>
      <c r="G26" s="12"/>
      <c r="H26" s="241">
        <f>'Μισθοδοσία 2017 - 2020'!H28</f>
        <v>0</v>
      </c>
      <c r="I26" s="161"/>
      <c r="J26" s="161"/>
      <c r="K26" s="217"/>
      <c r="L26" s="217"/>
      <c r="M26" s="217"/>
      <c r="N26" s="162"/>
      <c r="O26" s="217"/>
      <c r="P26" s="217"/>
      <c r="Q26" s="217"/>
      <c r="R26" s="217"/>
      <c r="S26" s="207" t="s">
        <v>73</v>
      </c>
      <c r="T26" s="147"/>
      <c r="U26" s="148">
        <f>(U25-T25)/T25</f>
        <v>-2.6278736510171034E-2</v>
      </c>
      <c r="V26" s="148">
        <f>(V25-T25)/T25</f>
        <v>-1</v>
      </c>
      <c r="W26" s="148">
        <f>(W25-T25)/T25</f>
        <v>-1</v>
      </c>
      <c r="X26" s="149">
        <f>(X25-T25)/T25</f>
        <v>-1.593526640183645</v>
      </c>
      <c r="Y26" s="164"/>
      <c r="Z26" s="189"/>
    </row>
    <row r="27" spans="1:36" ht="17.25" customHeight="1" x14ac:dyDescent="0.25">
      <c r="A27" s="191"/>
      <c r="B27" s="20"/>
      <c r="C27" s="171"/>
      <c r="D27" s="160" t="s">
        <v>36</v>
      </c>
      <c r="E27" s="11"/>
      <c r="F27" s="12"/>
      <c r="G27" s="12"/>
      <c r="H27" s="241">
        <f>'Μισθοδοσία 2017 - 2020'!H29</f>
        <v>2</v>
      </c>
      <c r="I27" s="274" t="s">
        <v>55</v>
      </c>
      <c r="J27" s="275" t="s">
        <v>119</v>
      </c>
      <c r="K27" s="276"/>
      <c r="L27" s="217"/>
      <c r="M27" s="217"/>
      <c r="N27" s="161"/>
      <c r="O27" s="217"/>
      <c r="P27" s="217"/>
      <c r="Q27" s="217"/>
      <c r="R27" s="217"/>
      <c r="S27" s="172"/>
      <c r="T27" s="172"/>
      <c r="U27" s="172"/>
      <c r="V27" s="172"/>
      <c r="W27" s="172"/>
      <c r="X27" s="172"/>
      <c r="Y27" s="165"/>
      <c r="Z27" s="189"/>
    </row>
    <row r="28" spans="1:36" ht="17.25" customHeight="1" x14ac:dyDescent="0.25">
      <c r="A28" s="191"/>
      <c r="B28" s="20"/>
      <c r="C28" s="171"/>
      <c r="D28" s="160" t="s">
        <v>138</v>
      </c>
      <c r="E28" s="11"/>
      <c r="F28" s="12"/>
      <c r="G28" s="12"/>
      <c r="H28" s="241">
        <f>'Μισθοδοσία 2017 - 2020'!H31</f>
        <v>16</v>
      </c>
      <c r="I28" s="277">
        <f>H28-1</f>
        <v>15</v>
      </c>
      <c r="J28" s="273">
        <f>IF(J19&gt;E19+20,(J19-E19)/4)</f>
        <v>34.519999999999982</v>
      </c>
      <c r="K28" s="272"/>
      <c r="L28" s="218"/>
      <c r="M28" s="218"/>
      <c r="N28" s="219">
        <f>E19+J28</f>
        <v>2558.44</v>
      </c>
      <c r="O28" s="217"/>
      <c r="P28" s="217"/>
      <c r="Q28" s="217"/>
      <c r="R28" s="217"/>
      <c r="S28" s="172"/>
      <c r="T28" s="172"/>
      <c r="U28" s="172"/>
      <c r="V28" s="172"/>
      <c r="W28" s="172"/>
      <c r="X28" s="172"/>
      <c r="Y28" s="164"/>
      <c r="Z28" s="189"/>
    </row>
    <row r="29" spans="1:36" ht="17.25" customHeight="1" x14ac:dyDescent="0.25">
      <c r="A29" s="191"/>
      <c r="B29" s="20"/>
      <c r="C29" s="171"/>
      <c r="D29" s="160" t="s">
        <v>109</v>
      </c>
      <c r="E29" s="11"/>
      <c r="F29" s="12"/>
      <c r="G29" s="12"/>
      <c r="H29" s="241">
        <f>'Μισθοδοσία 2017 - 2020'!H30</f>
        <v>16</v>
      </c>
      <c r="I29" s="277">
        <f>H29-1</f>
        <v>15</v>
      </c>
      <c r="J29" s="221"/>
      <c r="K29" s="218"/>
      <c r="L29" s="218"/>
      <c r="M29" s="218"/>
      <c r="N29" s="219"/>
      <c r="O29" s="217"/>
      <c r="P29" s="217"/>
      <c r="Q29" s="217"/>
      <c r="R29" s="217"/>
      <c r="S29" s="172"/>
      <c r="T29" s="172"/>
      <c r="U29" s="172"/>
      <c r="V29" s="172"/>
      <c r="W29" s="172"/>
      <c r="X29" s="172"/>
      <c r="Y29" s="164"/>
      <c r="Z29" s="189"/>
    </row>
    <row r="30" spans="1:36" x14ac:dyDescent="0.25">
      <c r="A30" s="191"/>
      <c r="B30" s="20"/>
      <c r="C30" s="171"/>
      <c r="D30" s="183" t="s">
        <v>136</v>
      </c>
      <c r="E30" s="184"/>
      <c r="F30" s="185">
        <f>INDEX(N58:N98,K32)</f>
        <v>9</v>
      </c>
      <c r="G30" s="186"/>
      <c r="H30" s="161"/>
      <c r="I30" s="161"/>
      <c r="J30" s="161"/>
      <c r="K30" s="217"/>
      <c r="L30" s="217"/>
      <c r="M30" s="217"/>
      <c r="N30" s="161"/>
      <c r="O30" s="217"/>
      <c r="P30" s="217"/>
      <c r="Q30" s="217"/>
      <c r="R30" s="217"/>
      <c r="S30" s="217"/>
      <c r="T30" s="217"/>
      <c r="U30" s="217"/>
      <c r="V30" s="217"/>
      <c r="W30" s="217"/>
      <c r="X30" s="217"/>
      <c r="Y30" s="164"/>
      <c r="Z30" s="189"/>
    </row>
    <row r="31" spans="1:36" x14ac:dyDescent="0.25">
      <c r="A31" s="191"/>
      <c r="B31" s="20"/>
      <c r="C31" s="171"/>
      <c r="D31" s="210"/>
      <c r="E31" s="210"/>
      <c r="F31" s="217"/>
      <c r="G31" s="217"/>
      <c r="H31" s="217"/>
      <c r="I31" s="217"/>
      <c r="J31" s="217"/>
      <c r="K31" s="217"/>
      <c r="L31" s="217"/>
      <c r="M31" s="217"/>
      <c r="N31" s="217"/>
      <c r="O31" s="217"/>
      <c r="P31" s="217"/>
      <c r="Q31" s="217"/>
      <c r="R31" s="217"/>
      <c r="S31" s="217"/>
      <c r="T31" s="217"/>
      <c r="U31" s="217"/>
      <c r="V31" s="217"/>
      <c r="W31" s="217"/>
      <c r="X31" s="217"/>
      <c r="Y31" s="164"/>
      <c r="Z31" s="189"/>
    </row>
    <row r="32" spans="1:36" ht="15.75" thickBot="1" x14ac:dyDescent="0.3">
      <c r="A32" s="191"/>
      <c r="B32" s="20"/>
      <c r="C32" s="179"/>
      <c r="D32" s="211"/>
      <c r="E32" s="211"/>
      <c r="F32" s="212">
        <f>(F19-N19)*12</f>
        <v>23265.429984000002</v>
      </c>
      <c r="G32" s="212">
        <f>(G19-O19)*12</f>
        <v>0</v>
      </c>
      <c r="H32" s="212">
        <f>(H19-P19)*12</f>
        <v>0</v>
      </c>
      <c r="I32" s="212">
        <f>(I19-Q19)*12</f>
        <v>-7736.8368</v>
      </c>
      <c r="J32" s="180"/>
      <c r="K32" s="180">
        <f>MATCH(I28,O58:O98)</f>
        <v>16</v>
      </c>
      <c r="L32" s="180">
        <f>MATCH(I29,O58:O98)</f>
        <v>16</v>
      </c>
      <c r="M32" s="180"/>
      <c r="N32" s="209"/>
      <c r="O32" s="166"/>
      <c r="P32" s="166"/>
      <c r="Q32" s="166"/>
      <c r="R32" s="166"/>
      <c r="S32" s="180"/>
      <c r="T32" s="180"/>
      <c r="U32" s="180"/>
      <c r="V32" s="180"/>
      <c r="W32" s="180"/>
      <c r="X32" s="180"/>
      <c r="Y32" s="167"/>
      <c r="Z32" s="189"/>
    </row>
    <row r="33" spans="1:33" x14ac:dyDescent="0.25">
      <c r="A33" s="191"/>
      <c r="B33" s="20"/>
      <c r="C33" s="39"/>
      <c r="D33" s="39"/>
      <c r="E33" s="39"/>
      <c r="F33" s="39"/>
      <c r="G33" s="9"/>
      <c r="H33" s="39"/>
      <c r="I33" s="39"/>
      <c r="J33" s="39"/>
      <c r="K33" s="39"/>
      <c r="L33" s="39"/>
      <c r="M33" s="39"/>
      <c r="N33" s="39"/>
      <c r="O33" s="39"/>
      <c r="P33" s="39"/>
      <c r="Q33" s="39"/>
      <c r="R33" s="39"/>
      <c r="S33" s="39"/>
      <c r="T33" s="39"/>
      <c r="U33" s="39"/>
      <c r="V33" s="39"/>
      <c r="W33" s="39"/>
      <c r="X33" s="39"/>
      <c r="Y33" s="39"/>
      <c r="Z33" s="213"/>
    </row>
    <row r="34" spans="1:33" x14ac:dyDescent="0.25">
      <c r="A34" s="191"/>
      <c r="B34" s="20"/>
      <c r="C34" s="39"/>
      <c r="D34" s="39" t="s">
        <v>89</v>
      </c>
      <c r="E34" s="39"/>
      <c r="F34" s="39"/>
      <c r="G34" s="39"/>
      <c r="H34" s="39"/>
      <c r="I34" s="39"/>
      <c r="J34" s="39"/>
      <c r="K34" s="39"/>
      <c r="L34" s="39"/>
      <c r="M34" s="39"/>
      <c r="N34" s="39"/>
      <c r="O34" s="39"/>
      <c r="P34" s="39"/>
      <c r="Q34" s="39"/>
      <c r="R34" s="39"/>
      <c r="S34" s="39"/>
      <c r="T34" s="39"/>
      <c r="U34" s="39"/>
      <c r="V34" s="39"/>
      <c r="W34" s="39"/>
      <c r="X34" s="39"/>
      <c r="Y34" s="39"/>
      <c r="Z34" s="213"/>
    </row>
    <row r="35" spans="1:33" x14ac:dyDescent="0.25">
      <c r="A35" s="191"/>
      <c r="B35" s="20"/>
      <c r="C35" s="39"/>
      <c r="D35" s="39" t="s">
        <v>91</v>
      </c>
      <c r="E35" s="214"/>
      <c r="F35" s="39"/>
      <c r="G35" s="39"/>
      <c r="H35" s="39"/>
      <c r="I35" s="39"/>
      <c r="J35" s="39"/>
      <c r="K35" s="39"/>
      <c r="L35" s="39"/>
      <c r="M35" s="39"/>
      <c r="N35" s="39"/>
      <c r="O35" s="39"/>
      <c r="P35" s="39"/>
      <c r="Q35" s="39"/>
      <c r="R35" s="39"/>
      <c r="S35" s="39"/>
      <c r="T35" s="39"/>
      <c r="U35" s="39"/>
      <c r="V35" s="39"/>
      <c r="W35" s="39"/>
      <c r="X35" s="39"/>
      <c r="Y35" s="39"/>
      <c r="Z35" s="213"/>
    </row>
    <row r="36" spans="1:33" x14ac:dyDescent="0.25">
      <c r="A36" s="191"/>
      <c r="B36" s="20"/>
      <c r="C36" s="39"/>
      <c r="D36" s="39" t="s">
        <v>92</v>
      </c>
      <c r="E36" s="214"/>
      <c r="F36" s="39"/>
      <c r="G36" s="39"/>
      <c r="H36" s="39"/>
      <c r="I36" s="39"/>
      <c r="J36" s="39"/>
      <c r="K36" s="39"/>
      <c r="L36" s="39"/>
      <c r="M36" s="39"/>
      <c r="N36" s="39"/>
      <c r="O36" s="39"/>
      <c r="P36" s="39"/>
      <c r="Q36" s="39"/>
      <c r="R36" s="39"/>
      <c r="S36" s="39"/>
      <c r="T36" s="39"/>
      <c r="U36" s="39"/>
      <c r="V36" s="39"/>
      <c r="W36" s="39"/>
      <c r="X36" s="39"/>
      <c r="Y36" s="39"/>
      <c r="Z36" s="213"/>
    </row>
    <row r="37" spans="1:33" x14ac:dyDescent="0.25">
      <c r="A37" s="191"/>
      <c r="B37" s="20"/>
      <c r="C37" s="39"/>
      <c r="D37" s="39" t="s">
        <v>101</v>
      </c>
      <c r="E37" s="214"/>
      <c r="F37" s="39"/>
      <c r="G37" s="39"/>
      <c r="H37" s="39"/>
      <c r="I37" s="39"/>
      <c r="J37" s="39"/>
      <c r="K37" s="39"/>
      <c r="L37" s="39"/>
      <c r="M37" s="39"/>
      <c r="N37" s="39"/>
      <c r="O37" s="39"/>
      <c r="P37" s="39"/>
      <c r="Q37" s="39"/>
      <c r="R37" s="39"/>
      <c r="S37" s="39"/>
      <c r="T37" s="39"/>
      <c r="U37" s="39"/>
      <c r="V37" s="39"/>
      <c r="W37" s="39"/>
      <c r="X37" s="39"/>
      <c r="Y37" s="39"/>
      <c r="Z37" s="213"/>
    </row>
    <row r="38" spans="1:33" x14ac:dyDescent="0.25">
      <c r="A38" s="191"/>
      <c r="B38" s="20"/>
      <c r="C38" s="39"/>
      <c r="D38" s="39" t="s">
        <v>93</v>
      </c>
      <c r="E38" s="214"/>
      <c r="F38" s="39"/>
      <c r="G38" s="39"/>
      <c r="H38" s="39"/>
      <c r="I38" s="39"/>
      <c r="J38" s="39"/>
      <c r="K38" s="39"/>
      <c r="L38" s="39"/>
      <c r="M38" s="39"/>
      <c r="N38" s="39"/>
      <c r="O38" s="39"/>
      <c r="P38" s="39"/>
      <c r="Q38" s="39"/>
      <c r="R38" s="39"/>
      <c r="S38" s="39"/>
      <c r="T38" s="39"/>
      <c r="U38" s="39"/>
      <c r="V38" s="39"/>
      <c r="W38" s="39"/>
      <c r="X38" s="39"/>
      <c r="Y38" s="39"/>
      <c r="Z38" s="213"/>
    </row>
    <row r="39" spans="1:33" x14ac:dyDescent="0.25">
      <c r="A39" s="191"/>
      <c r="B39" s="20"/>
      <c r="C39" s="39"/>
      <c r="D39" s="39" t="s">
        <v>94</v>
      </c>
      <c r="E39" s="214"/>
      <c r="F39" s="39"/>
      <c r="G39" s="39"/>
      <c r="H39" s="39"/>
      <c r="I39" s="39"/>
      <c r="J39" s="39"/>
      <c r="K39" s="39"/>
      <c r="L39" s="39"/>
      <c r="M39" s="39"/>
      <c r="N39" s="39"/>
      <c r="O39" s="39"/>
      <c r="P39" s="39"/>
      <c r="Q39" s="39"/>
      <c r="R39" s="39"/>
      <c r="S39" s="39"/>
      <c r="T39" s="39"/>
      <c r="U39" s="39"/>
      <c r="V39" s="39"/>
      <c r="W39" s="39"/>
      <c r="X39" s="39"/>
      <c r="Y39" s="39"/>
      <c r="Z39" s="213"/>
    </row>
    <row r="40" spans="1:33" x14ac:dyDescent="0.25">
      <c r="A40" s="191"/>
      <c r="B40" s="20"/>
      <c r="C40" s="39"/>
      <c r="D40" s="39" t="s">
        <v>98</v>
      </c>
      <c r="E40" s="214"/>
      <c r="F40" s="39"/>
      <c r="G40" s="39"/>
      <c r="H40" s="39"/>
      <c r="I40" s="39"/>
      <c r="J40" s="39"/>
      <c r="K40" s="39"/>
      <c r="L40" s="39"/>
      <c r="M40" s="39"/>
      <c r="N40" s="39"/>
      <c r="O40" s="39"/>
      <c r="P40" s="39"/>
      <c r="Q40" s="39"/>
      <c r="R40" s="39"/>
      <c r="S40" s="39"/>
      <c r="T40" s="39"/>
      <c r="U40" s="39"/>
      <c r="V40" s="39"/>
      <c r="W40" s="39"/>
      <c r="X40" s="39"/>
      <c r="Y40" s="39"/>
      <c r="Z40" s="213"/>
    </row>
    <row r="41" spans="1:33" x14ac:dyDescent="0.25">
      <c r="A41" s="191"/>
      <c r="B41" s="20"/>
      <c r="C41" s="39"/>
      <c r="D41" s="39" t="s">
        <v>99</v>
      </c>
      <c r="E41" s="214"/>
      <c r="F41" s="39"/>
      <c r="G41" s="39"/>
      <c r="H41" s="39"/>
      <c r="I41" s="39"/>
      <c r="J41" s="39"/>
      <c r="K41" s="39"/>
      <c r="L41" s="39"/>
      <c r="M41" s="39"/>
      <c r="N41" s="39"/>
      <c r="O41" s="39"/>
      <c r="P41" s="39"/>
      <c r="Q41" s="39"/>
      <c r="R41" s="39"/>
      <c r="S41" s="39"/>
      <c r="T41" s="39"/>
      <c r="U41" s="39"/>
      <c r="V41" s="39"/>
      <c r="W41" s="39"/>
      <c r="X41" s="39"/>
      <c r="Y41" s="39"/>
      <c r="Z41" s="213"/>
    </row>
    <row r="42" spans="1:33" x14ac:dyDescent="0.25">
      <c r="A42" s="191"/>
      <c r="B42" s="20"/>
      <c r="C42" s="39"/>
      <c r="D42" s="39"/>
      <c r="E42" s="214"/>
      <c r="F42" s="39"/>
      <c r="G42" s="39"/>
      <c r="H42" s="39"/>
      <c r="I42" s="39"/>
      <c r="J42" s="39"/>
      <c r="K42" s="39"/>
      <c r="L42" s="39"/>
      <c r="M42" s="39"/>
      <c r="N42" s="39"/>
      <c r="O42" s="39"/>
      <c r="P42" s="39"/>
      <c r="Q42" s="39"/>
      <c r="R42" s="39"/>
      <c r="S42" s="39"/>
      <c r="T42" s="39"/>
      <c r="U42" s="39"/>
      <c r="V42" s="39"/>
      <c r="W42" s="39"/>
      <c r="X42" s="39"/>
      <c r="Y42" s="39"/>
      <c r="Z42" s="213"/>
    </row>
    <row r="43" spans="1:33" x14ac:dyDescent="0.25">
      <c r="A43" s="191"/>
      <c r="B43" s="20"/>
      <c r="C43" s="39"/>
      <c r="D43" s="85" t="s">
        <v>40</v>
      </c>
      <c r="E43" s="214"/>
      <c r="F43" s="39"/>
      <c r="G43" s="39"/>
      <c r="H43" s="39"/>
      <c r="I43" s="39"/>
      <c r="J43" s="39"/>
      <c r="K43" s="39"/>
      <c r="L43" s="39"/>
      <c r="M43" s="39"/>
      <c r="N43" s="39"/>
      <c r="O43" s="39"/>
      <c r="P43" s="39"/>
      <c r="Q43" s="39"/>
      <c r="R43" s="39"/>
      <c r="S43" s="39"/>
      <c r="T43" s="39"/>
      <c r="U43" s="39"/>
      <c r="V43" s="39"/>
      <c r="W43" s="39"/>
      <c r="X43" s="39"/>
      <c r="Y43" s="39"/>
      <c r="Z43" s="213"/>
    </row>
    <row r="44" spans="1:33" ht="15.75" thickBot="1" x14ac:dyDescent="0.3">
      <c r="A44" s="191"/>
      <c r="B44" s="192"/>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6"/>
      <c r="AB44" s="85"/>
    </row>
    <row r="45" spans="1:33" x14ac:dyDescent="0.25">
      <c r="B45" s="194"/>
      <c r="C45" s="194"/>
      <c r="D45" s="195"/>
      <c r="E45" s="222"/>
      <c r="F45" s="195"/>
      <c r="G45" s="195"/>
      <c r="H45" s="195"/>
      <c r="I45" s="195"/>
      <c r="J45" s="112"/>
      <c r="K45" s="112"/>
      <c r="L45" s="112"/>
      <c r="M45" s="112"/>
      <c r="N45" s="112"/>
      <c r="O45" s="112"/>
      <c r="P45" s="112"/>
      <c r="Q45" s="112"/>
      <c r="R45" s="112"/>
      <c r="S45" s="112"/>
      <c r="T45" s="112"/>
      <c r="U45" s="112"/>
      <c r="V45" s="112"/>
      <c r="W45" s="112"/>
      <c r="X45" s="194"/>
      <c r="Y45" s="194"/>
      <c r="Z45" s="194"/>
      <c r="AA45" s="194"/>
      <c r="AB45" s="194"/>
      <c r="AC45" s="194"/>
      <c r="AD45" s="194"/>
      <c r="AE45" s="194"/>
      <c r="AF45" s="194"/>
    </row>
    <row r="46" spans="1:33" x14ac:dyDescent="0.25">
      <c r="B46" s="194"/>
      <c r="C46" s="194"/>
      <c r="D46" s="92"/>
      <c r="E46" s="94" t="s">
        <v>79</v>
      </c>
      <c r="F46" s="92"/>
      <c r="G46" s="92"/>
      <c r="H46" s="92"/>
      <c r="I46" s="92"/>
      <c r="J46" s="92"/>
      <c r="K46" s="92"/>
      <c r="L46" s="92"/>
      <c r="M46" s="196"/>
      <c r="N46" s="197" t="s">
        <v>81</v>
      </c>
      <c r="O46" s="196"/>
      <c r="P46" s="196"/>
      <c r="Q46" s="196"/>
      <c r="R46" s="196"/>
      <c r="S46" s="196"/>
      <c r="T46" s="92"/>
      <c r="U46" s="92"/>
      <c r="V46" s="92"/>
      <c r="W46" s="92"/>
      <c r="X46" s="195"/>
      <c r="Y46" s="195"/>
      <c r="Z46" s="195"/>
      <c r="AA46" s="195"/>
      <c r="AB46" s="195"/>
      <c r="AC46" s="195"/>
      <c r="AD46" s="195"/>
      <c r="AE46" s="195"/>
      <c r="AF46" s="194"/>
      <c r="AG46" s="52"/>
    </row>
    <row r="47" spans="1:33" ht="29.25" customHeight="1" x14ac:dyDescent="0.25">
      <c r="B47" s="194"/>
      <c r="C47" s="194"/>
      <c r="D47" s="198" t="s">
        <v>31</v>
      </c>
      <c r="E47" s="198" t="s">
        <v>32</v>
      </c>
      <c r="F47" s="232" t="s">
        <v>3</v>
      </c>
      <c r="G47" s="94" t="s">
        <v>6</v>
      </c>
      <c r="H47" s="198"/>
      <c r="I47" s="92"/>
      <c r="J47" s="92"/>
      <c r="K47" s="92"/>
      <c r="L47" s="92"/>
      <c r="M47" s="199" t="s">
        <v>23</v>
      </c>
      <c r="N47" s="235" t="s">
        <v>51</v>
      </c>
      <c r="O47" s="236" t="s">
        <v>25</v>
      </c>
      <c r="P47" s="236" t="s">
        <v>26</v>
      </c>
      <c r="Q47" s="236" t="s">
        <v>27</v>
      </c>
      <c r="R47" s="195"/>
      <c r="S47" s="224" t="s">
        <v>49</v>
      </c>
      <c r="T47" s="224" t="s">
        <v>50</v>
      </c>
      <c r="U47" s="223" t="s">
        <v>47</v>
      </c>
      <c r="V47" s="223" t="s">
        <v>46</v>
      </c>
      <c r="W47" s="195"/>
      <c r="X47" s="195"/>
      <c r="Y47" s="112"/>
      <c r="Z47" s="112"/>
      <c r="AA47" s="112"/>
      <c r="AB47" s="194"/>
      <c r="AC47" s="194"/>
      <c r="AD47" s="194"/>
      <c r="AE47" s="194"/>
      <c r="AF47" s="194"/>
      <c r="AG47" s="52"/>
    </row>
    <row r="48" spans="1:33" ht="15.75" x14ac:dyDescent="0.25">
      <c r="B48" s="194"/>
      <c r="C48" s="194"/>
      <c r="D48" s="195" t="s">
        <v>35</v>
      </c>
      <c r="E48" s="225">
        <v>2122</v>
      </c>
      <c r="F48" s="226">
        <v>500</v>
      </c>
      <c r="G48" s="93">
        <f>SUM(E48:F48)</f>
        <v>2622</v>
      </c>
      <c r="H48" s="92"/>
      <c r="I48" s="92"/>
      <c r="J48" s="92"/>
      <c r="K48" s="92"/>
      <c r="L48" s="92"/>
      <c r="M48" s="196">
        <v>25000</v>
      </c>
      <c r="N48" s="237">
        <v>22</v>
      </c>
      <c r="O48" s="237">
        <v>4400</v>
      </c>
      <c r="P48" s="237">
        <v>20000</v>
      </c>
      <c r="Q48" s="237">
        <v>4400</v>
      </c>
      <c r="R48" s="195"/>
      <c r="S48" s="238">
        <f>F32</f>
        <v>23265.429984000002</v>
      </c>
      <c r="T48" s="238">
        <f>'Φόρος 2013'!E4</f>
        <v>5118.3945964800005</v>
      </c>
      <c r="U48" s="239">
        <f>'Φόρος 2013'!C10</f>
        <v>1900</v>
      </c>
      <c r="V48" s="238">
        <f>T48-U48</f>
        <v>3218.3945964800005</v>
      </c>
      <c r="W48" s="195"/>
      <c r="X48" s="195"/>
      <c r="Y48" s="112"/>
      <c r="Z48" s="112"/>
      <c r="AA48" s="112"/>
      <c r="AB48" s="194"/>
      <c r="AC48" s="194"/>
      <c r="AD48" s="194"/>
      <c r="AE48" s="194"/>
      <c r="AF48" s="194"/>
      <c r="AG48" s="52"/>
    </row>
    <row r="49" spans="2:38" x14ac:dyDescent="0.25">
      <c r="B49" s="194"/>
      <c r="C49" s="194"/>
      <c r="D49" s="195" t="s">
        <v>29</v>
      </c>
      <c r="E49" s="225">
        <v>2122</v>
      </c>
      <c r="F49" s="226">
        <v>500</v>
      </c>
      <c r="G49" s="93">
        <f t="shared" ref="G49:G52" si="1">SUM(E49:F49)</f>
        <v>2622</v>
      </c>
      <c r="H49" s="92"/>
      <c r="I49" s="92"/>
      <c r="J49" s="92"/>
      <c r="K49" s="92"/>
      <c r="L49" s="92"/>
      <c r="M49" s="196">
        <v>17000</v>
      </c>
      <c r="N49" s="237">
        <v>29</v>
      </c>
      <c r="O49" s="237">
        <v>2900</v>
      </c>
      <c r="P49" s="237">
        <v>30000</v>
      </c>
      <c r="Q49" s="237">
        <v>7300</v>
      </c>
      <c r="R49" s="195"/>
      <c r="S49" s="195"/>
      <c r="T49" s="195"/>
      <c r="U49" s="195"/>
      <c r="V49" s="195"/>
      <c r="W49" s="195"/>
      <c r="X49" s="195"/>
      <c r="Y49" s="112"/>
      <c r="Z49" s="112"/>
      <c r="AA49" s="112"/>
      <c r="AB49" s="194"/>
      <c r="AC49" s="194"/>
      <c r="AD49" s="194"/>
      <c r="AE49" s="194"/>
      <c r="AF49" s="194"/>
      <c r="AG49" s="52"/>
    </row>
    <row r="50" spans="2:38" x14ac:dyDescent="0.25">
      <c r="B50" s="194"/>
      <c r="C50" s="194"/>
      <c r="D50" s="195" t="s">
        <v>33</v>
      </c>
      <c r="E50" s="225">
        <v>1804</v>
      </c>
      <c r="F50" s="226">
        <v>450</v>
      </c>
      <c r="G50" s="227">
        <f t="shared" si="1"/>
        <v>2254</v>
      </c>
      <c r="H50" s="195"/>
      <c r="I50" s="195"/>
      <c r="J50" s="195"/>
      <c r="K50" s="195"/>
      <c r="L50" s="195"/>
      <c r="M50" s="200" t="s">
        <v>45</v>
      </c>
      <c r="N50" s="237">
        <v>37</v>
      </c>
      <c r="O50" s="237">
        <v>3700</v>
      </c>
      <c r="P50" s="237">
        <v>40000</v>
      </c>
      <c r="Q50" s="237">
        <v>11000</v>
      </c>
      <c r="R50" s="195"/>
      <c r="S50" s="195"/>
      <c r="T50" s="195"/>
      <c r="U50" s="195"/>
      <c r="V50" s="195"/>
      <c r="W50" s="195"/>
      <c r="X50" s="195"/>
      <c r="Y50" s="112"/>
      <c r="Z50" s="112"/>
      <c r="AA50" s="112"/>
      <c r="AB50" s="112"/>
      <c r="AC50" s="112"/>
      <c r="AD50" s="112"/>
      <c r="AE50" s="112"/>
      <c r="AF50" s="194"/>
      <c r="AG50" s="52"/>
    </row>
    <row r="51" spans="2:38" x14ac:dyDescent="0.25">
      <c r="B51" s="194"/>
      <c r="C51" s="194"/>
      <c r="D51" s="195" t="s">
        <v>34</v>
      </c>
      <c r="E51" s="225">
        <v>1592</v>
      </c>
      <c r="F51" s="226">
        <v>400</v>
      </c>
      <c r="G51" s="227">
        <f t="shared" si="1"/>
        <v>1992</v>
      </c>
      <c r="H51" s="195"/>
      <c r="I51" s="195"/>
      <c r="J51" s="195"/>
      <c r="K51" s="195"/>
      <c r="L51" s="195"/>
      <c r="M51" s="92"/>
      <c r="N51" s="195"/>
      <c r="O51" s="195"/>
      <c r="P51" s="195"/>
      <c r="Q51" s="195"/>
      <c r="R51" s="195"/>
      <c r="S51" s="195"/>
      <c r="T51" s="195"/>
      <c r="U51" s="195"/>
      <c r="V51" s="223"/>
      <c r="W51" s="195"/>
      <c r="X51" s="195"/>
      <c r="Y51" s="112"/>
      <c r="Z51" s="112"/>
      <c r="AA51" s="112"/>
      <c r="AB51" s="112"/>
      <c r="AC51" s="112"/>
      <c r="AD51" s="112"/>
      <c r="AE51" s="112"/>
      <c r="AF51" s="194"/>
      <c r="AG51" s="52"/>
    </row>
    <row r="52" spans="2:38" x14ac:dyDescent="0.25">
      <c r="B52" s="194"/>
      <c r="C52" s="194"/>
      <c r="D52" s="225" t="s">
        <v>30</v>
      </c>
      <c r="E52" s="225">
        <v>1485</v>
      </c>
      <c r="F52" s="226">
        <v>250</v>
      </c>
      <c r="G52" s="227">
        <f t="shared" si="1"/>
        <v>1735</v>
      </c>
      <c r="H52" s="225"/>
      <c r="I52" s="195"/>
      <c r="J52" s="195"/>
      <c r="K52" s="195"/>
      <c r="L52" s="195"/>
      <c r="M52" s="92"/>
      <c r="N52" s="195"/>
      <c r="O52" s="195"/>
      <c r="P52" s="195"/>
      <c r="Q52" s="195"/>
      <c r="R52" s="195"/>
      <c r="S52" s="195"/>
      <c r="T52" s="195"/>
      <c r="U52" s="195"/>
      <c r="V52" s="227"/>
      <c r="W52" s="195"/>
      <c r="X52" s="195"/>
      <c r="Y52" s="112"/>
      <c r="Z52" s="112"/>
      <c r="AA52" s="112"/>
      <c r="AB52" s="112"/>
      <c r="AC52" s="112"/>
      <c r="AD52" s="112"/>
      <c r="AE52" s="112"/>
      <c r="AF52" s="194"/>
      <c r="AG52" s="52"/>
    </row>
    <row r="53" spans="2:38" x14ac:dyDescent="0.25">
      <c r="B53" s="194"/>
      <c r="C53" s="194"/>
      <c r="D53" s="195"/>
      <c r="E53" s="195"/>
      <c r="F53" s="228"/>
      <c r="G53" s="195"/>
      <c r="H53" s="195"/>
      <c r="I53" s="195"/>
      <c r="J53" s="195"/>
      <c r="K53" s="195"/>
      <c r="L53" s="195"/>
      <c r="M53" s="196" t="s">
        <v>72</v>
      </c>
      <c r="N53" s="195"/>
      <c r="O53" s="195"/>
      <c r="P53" s="195"/>
      <c r="Q53" s="195"/>
      <c r="R53" s="195"/>
      <c r="S53" s="195"/>
      <c r="T53" s="195"/>
      <c r="U53" s="195"/>
      <c r="V53" s="195"/>
      <c r="W53" s="195"/>
      <c r="X53" s="195"/>
      <c r="Y53" s="112"/>
      <c r="Z53" s="112"/>
      <c r="AA53" s="112"/>
      <c r="AB53" s="112"/>
      <c r="AC53" s="112"/>
      <c r="AD53" s="112"/>
      <c r="AE53" s="112"/>
      <c r="AF53" s="194"/>
      <c r="AG53" s="52"/>
      <c r="AJ53" s="89"/>
      <c r="AK53" s="89"/>
      <c r="AL53" s="89"/>
    </row>
    <row r="54" spans="2:38" x14ac:dyDescent="0.25">
      <c r="B54" s="194"/>
      <c r="C54" s="194"/>
      <c r="D54" s="223" t="s">
        <v>40</v>
      </c>
      <c r="E54" s="195"/>
      <c r="F54" s="195"/>
      <c r="G54" s="195"/>
      <c r="H54" s="195"/>
      <c r="I54" s="195"/>
      <c r="J54" s="195"/>
      <c r="K54" s="195"/>
      <c r="L54" s="195"/>
      <c r="M54" s="92" t="s">
        <v>64</v>
      </c>
      <c r="N54" s="195"/>
      <c r="O54" s="195"/>
      <c r="P54" s="195"/>
      <c r="Q54" s="195"/>
      <c r="R54" s="195"/>
      <c r="S54" s="195"/>
      <c r="T54" s="195"/>
      <c r="U54" s="195"/>
      <c r="V54" s="195"/>
      <c r="W54" s="195"/>
      <c r="X54" s="195"/>
      <c r="Y54" s="112"/>
      <c r="Z54" s="112"/>
      <c r="AA54" s="112"/>
      <c r="AB54" s="112"/>
      <c r="AC54" s="112"/>
      <c r="AD54" s="112"/>
      <c r="AE54" s="112"/>
      <c r="AF54" s="194"/>
      <c r="AG54" s="52"/>
      <c r="AJ54" s="89"/>
      <c r="AK54" s="89"/>
      <c r="AL54" s="89"/>
    </row>
    <row r="55" spans="2:38" x14ac:dyDescent="0.25">
      <c r="B55" s="194"/>
      <c r="C55" s="194"/>
      <c r="D55" s="223"/>
      <c r="E55" s="195"/>
      <c r="F55" s="195"/>
      <c r="G55" s="195"/>
      <c r="H55" s="195"/>
      <c r="I55" s="195"/>
      <c r="J55" s="195"/>
      <c r="K55" s="195"/>
      <c r="L55" s="195"/>
      <c r="M55" s="92"/>
      <c r="N55" s="195"/>
      <c r="O55" s="195"/>
      <c r="P55" s="195"/>
      <c r="Q55" s="195"/>
      <c r="R55" s="195"/>
      <c r="S55" s="195"/>
      <c r="T55" s="195"/>
      <c r="U55" s="195"/>
      <c r="V55" s="195"/>
      <c r="W55" s="195"/>
      <c r="X55" s="195"/>
      <c r="Y55" s="112"/>
      <c r="Z55" s="112"/>
      <c r="AA55" s="112"/>
      <c r="AB55" s="112"/>
      <c r="AC55" s="112"/>
      <c r="AD55" s="112"/>
      <c r="AE55" s="112"/>
      <c r="AF55" s="194"/>
      <c r="AG55" s="52"/>
      <c r="AJ55" s="89"/>
      <c r="AK55" s="89"/>
      <c r="AL55" s="89"/>
    </row>
    <row r="56" spans="2:38" x14ac:dyDescent="0.25">
      <c r="B56" s="194"/>
      <c r="C56" s="194"/>
      <c r="D56" s="92"/>
      <c r="E56" s="92"/>
      <c r="F56" s="92"/>
      <c r="G56" s="195"/>
      <c r="H56" s="195"/>
      <c r="I56" s="195"/>
      <c r="J56" s="195"/>
      <c r="K56" s="195"/>
      <c r="L56" s="195"/>
      <c r="M56" s="92"/>
      <c r="N56" s="195"/>
      <c r="O56" s="195"/>
      <c r="P56" s="195"/>
      <c r="Q56" s="195"/>
      <c r="R56" s="195"/>
      <c r="S56" s="195"/>
      <c r="T56" s="195"/>
      <c r="U56" s="195"/>
      <c r="V56" s="195"/>
      <c r="W56" s="195"/>
      <c r="X56" s="195"/>
      <c r="Y56" s="112"/>
      <c r="Z56" s="112"/>
      <c r="AA56" s="112"/>
      <c r="AB56" s="112"/>
      <c r="AC56" s="112"/>
      <c r="AD56" s="112"/>
      <c r="AE56" s="112"/>
      <c r="AF56" s="112"/>
      <c r="AG56" s="52"/>
      <c r="AJ56" s="89"/>
      <c r="AK56" s="89"/>
      <c r="AL56" s="89"/>
    </row>
    <row r="57" spans="2:38" x14ac:dyDescent="0.25">
      <c r="B57" s="49"/>
      <c r="C57" s="49"/>
      <c r="D57" s="92"/>
      <c r="E57" s="92"/>
      <c r="F57" s="92"/>
      <c r="G57" s="195"/>
      <c r="H57" s="195"/>
      <c r="I57" s="195"/>
      <c r="J57" s="195"/>
      <c r="K57" s="195"/>
      <c r="L57" s="195"/>
      <c r="M57" s="92"/>
      <c r="N57" s="195" t="s">
        <v>54</v>
      </c>
      <c r="O57" s="195" t="s">
        <v>55</v>
      </c>
      <c r="P57" s="195"/>
      <c r="Q57" s="195"/>
      <c r="R57" s="195"/>
      <c r="S57" s="195" t="s">
        <v>56</v>
      </c>
      <c r="T57" s="195" t="s">
        <v>57</v>
      </c>
      <c r="U57" s="195"/>
      <c r="V57" s="195"/>
      <c r="W57" s="201"/>
      <c r="X57" s="201"/>
      <c r="Y57" s="51"/>
      <c r="Z57" s="51"/>
      <c r="AA57" s="51"/>
      <c r="AB57" s="51"/>
      <c r="AC57" s="51"/>
      <c r="AD57" s="51"/>
      <c r="AE57" s="51"/>
      <c r="AF57" s="201"/>
      <c r="AG57" s="52"/>
      <c r="AJ57" s="89"/>
      <c r="AK57" s="89"/>
      <c r="AL57" s="89"/>
    </row>
    <row r="58" spans="2:38" x14ac:dyDescent="0.25">
      <c r="B58" s="49"/>
      <c r="C58" s="49"/>
      <c r="D58" s="92"/>
      <c r="E58" s="92"/>
      <c r="F58" s="92"/>
      <c r="G58" s="195"/>
      <c r="H58" s="195"/>
      <c r="I58" s="195"/>
      <c r="J58" s="195"/>
      <c r="K58" s="195"/>
      <c r="L58" s="195"/>
      <c r="M58" s="92"/>
      <c r="N58" s="195">
        <v>1</v>
      </c>
      <c r="O58" s="195">
        <v>0</v>
      </c>
      <c r="P58" s="195"/>
      <c r="Q58" s="195"/>
      <c r="R58" s="195">
        <v>0</v>
      </c>
      <c r="S58" s="195">
        <v>0</v>
      </c>
      <c r="T58" s="227">
        <f t="shared" ref="T58:T98" si="2">$E$11*R58</f>
        <v>0</v>
      </c>
      <c r="U58" s="195"/>
      <c r="V58" s="195"/>
      <c r="W58" s="195"/>
      <c r="X58" s="195"/>
      <c r="Y58" s="112"/>
      <c r="Z58" s="112"/>
      <c r="AA58" s="112"/>
      <c r="AB58" s="92"/>
      <c r="AC58" s="92"/>
      <c r="AD58" s="92"/>
      <c r="AE58" s="92"/>
      <c r="AF58" s="201"/>
      <c r="AG58" s="52"/>
      <c r="AJ58" s="89"/>
      <c r="AK58" s="89"/>
      <c r="AL58" s="89"/>
    </row>
    <row r="59" spans="2:38" x14ac:dyDescent="0.25">
      <c r="B59" s="49"/>
      <c r="C59" s="49"/>
      <c r="D59" s="92"/>
      <c r="E59" s="94" t="s">
        <v>80</v>
      </c>
      <c r="F59" s="92"/>
      <c r="G59" s="195"/>
      <c r="H59" s="195"/>
      <c r="I59" s="195"/>
      <c r="J59" s="195"/>
      <c r="K59" s="195"/>
      <c r="L59" s="195"/>
      <c r="M59" s="92"/>
      <c r="N59" s="195">
        <v>2</v>
      </c>
      <c r="O59" s="195">
        <v>1</v>
      </c>
      <c r="P59" s="195"/>
      <c r="Q59" s="195"/>
      <c r="R59" s="195">
        <v>0.04</v>
      </c>
      <c r="S59" s="228">
        <v>60</v>
      </c>
      <c r="T59" s="227">
        <f t="shared" si="2"/>
        <v>53.24</v>
      </c>
      <c r="U59" s="195">
        <v>0</v>
      </c>
      <c r="V59" s="195" t="s">
        <v>38</v>
      </c>
      <c r="W59" s="195"/>
      <c r="X59" s="195"/>
      <c r="Y59" s="112"/>
      <c r="Z59" s="112"/>
      <c r="AA59" s="112"/>
      <c r="AB59" s="92"/>
      <c r="AC59" s="92"/>
      <c r="AD59" s="92"/>
      <c r="AE59" s="92"/>
      <c r="AF59" s="201"/>
      <c r="AG59" s="52"/>
      <c r="AJ59" s="89"/>
      <c r="AK59" s="89"/>
      <c r="AL59" s="89"/>
    </row>
    <row r="60" spans="2:38" ht="28.5" customHeight="1" x14ac:dyDescent="0.25">
      <c r="B60" s="49"/>
      <c r="C60" s="49"/>
      <c r="D60" s="198" t="s">
        <v>31</v>
      </c>
      <c r="E60" s="198" t="s">
        <v>32</v>
      </c>
      <c r="F60" s="232" t="s">
        <v>3</v>
      </c>
      <c r="G60" s="224" t="s">
        <v>4</v>
      </c>
      <c r="H60" s="224" t="s">
        <v>5</v>
      </c>
      <c r="I60" s="223" t="s">
        <v>6</v>
      </c>
      <c r="J60" s="223"/>
      <c r="K60" s="223"/>
      <c r="L60" s="223"/>
      <c r="M60" s="92"/>
      <c r="N60" s="195">
        <v>2</v>
      </c>
      <c r="O60" s="195">
        <v>2</v>
      </c>
      <c r="P60" s="195"/>
      <c r="Q60" s="195"/>
      <c r="R60" s="195">
        <v>0.04</v>
      </c>
      <c r="S60" s="228">
        <v>60</v>
      </c>
      <c r="T60" s="227">
        <f t="shared" si="2"/>
        <v>53.24</v>
      </c>
      <c r="U60" s="195">
        <v>1</v>
      </c>
      <c r="V60" s="195" t="s">
        <v>37</v>
      </c>
      <c r="W60" s="195"/>
      <c r="X60" s="195"/>
      <c r="Y60" s="112"/>
      <c r="Z60" s="112"/>
      <c r="AA60" s="112"/>
      <c r="AB60" s="92"/>
      <c r="AC60" s="92"/>
      <c r="AD60" s="92"/>
      <c r="AE60" s="92"/>
      <c r="AF60" s="201"/>
      <c r="AG60" s="52"/>
      <c r="AJ60" s="89"/>
      <c r="AK60" s="89"/>
      <c r="AL60" s="89"/>
    </row>
    <row r="61" spans="2:38" x14ac:dyDescent="0.25">
      <c r="B61" s="49"/>
      <c r="C61" s="49"/>
      <c r="D61" s="92" t="s">
        <v>35</v>
      </c>
      <c r="E61" s="233">
        <v>1459</v>
      </c>
      <c r="F61" s="234">
        <v>296</v>
      </c>
      <c r="G61" s="195">
        <v>460</v>
      </c>
      <c r="H61" s="195">
        <v>343</v>
      </c>
      <c r="I61" s="227">
        <f>SUM(E61:H61)</f>
        <v>2558</v>
      </c>
      <c r="J61" s="227"/>
      <c r="K61" s="227"/>
      <c r="L61" s="227"/>
      <c r="M61" s="92"/>
      <c r="N61" s="195">
        <v>3</v>
      </c>
      <c r="O61" s="195">
        <v>3</v>
      </c>
      <c r="P61" s="195"/>
      <c r="Q61" s="195"/>
      <c r="R61" s="195">
        <v>0.08</v>
      </c>
      <c r="S61" s="228">
        <v>120</v>
      </c>
      <c r="T61" s="227">
        <f t="shared" si="2"/>
        <v>106.48</v>
      </c>
      <c r="U61" s="195">
        <v>2</v>
      </c>
      <c r="V61" s="195"/>
      <c r="W61" s="195"/>
      <c r="X61" s="195"/>
      <c r="Y61" s="112"/>
      <c r="Z61" s="112"/>
      <c r="AA61" s="112"/>
      <c r="AB61" s="92"/>
      <c r="AC61" s="92"/>
      <c r="AD61" s="92"/>
      <c r="AE61" s="92"/>
      <c r="AF61" s="201"/>
      <c r="AG61" s="52"/>
      <c r="AJ61" s="89"/>
      <c r="AK61" s="89"/>
      <c r="AL61" s="89"/>
    </row>
    <row r="62" spans="2:38" x14ac:dyDescent="0.25">
      <c r="B62" s="49"/>
      <c r="C62" s="49"/>
      <c r="D62" s="92" t="s">
        <v>29</v>
      </c>
      <c r="E62" s="233">
        <v>1459</v>
      </c>
      <c r="F62" s="234">
        <v>226</v>
      </c>
      <c r="G62" s="195">
        <v>390</v>
      </c>
      <c r="H62" s="195">
        <v>273</v>
      </c>
      <c r="I62" s="227">
        <f t="shared" ref="I62:I65" si="3">SUM(E62:H62)</f>
        <v>2348</v>
      </c>
      <c r="J62" s="227"/>
      <c r="K62" s="227"/>
      <c r="L62" s="227"/>
      <c r="M62" s="92"/>
      <c r="N62" s="195">
        <v>3</v>
      </c>
      <c r="O62" s="195">
        <v>4</v>
      </c>
      <c r="P62" s="195"/>
      <c r="Q62" s="195"/>
      <c r="R62" s="195">
        <v>0.08</v>
      </c>
      <c r="S62" s="228">
        <v>120</v>
      </c>
      <c r="T62" s="227">
        <f t="shared" si="2"/>
        <v>106.48</v>
      </c>
      <c r="U62" s="195">
        <v>3</v>
      </c>
      <c r="V62" s="195"/>
      <c r="W62" s="227"/>
      <c r="X62" s="227"/>
      <c r="Y62" s="109"/>
      <c r="Z62" s="109"/>
      <c r="AA62" s="109"/>
      <c r="AB62" s="93"/>
      <c r="AC62" s="93"/>
      <c r="AD62" s="93"/>
      <c r="AE62" s="93"/>
      <c r="AF62" s="201"/>
      <c r="AG62" s="52"/>
      <c r="AJ62" s="89"/>
      <c r="AK62" s="89"/>
      <c r="AL62" s="89"/>
    </row>
    <row r="63" spans="2:38" x14ac:dyDescent="0.25">
      <c r="B63" s="49"/>
      <c r="C63" s="49"/>
      <c r="D63" s="92" t="s">
        <v>33</v>
      </c>
      <c r="E63" s="233">
        <v>1331</v>
      </c>
      <c r="F63" s="234">
        <v>215</v>
      </c>
      <c r="G63" s="195">
        <v>368</v>
      </c>
      <c r="H63" s="195">
        <v>184</v>
      </c>
      <c r="I63" s="227">
        <f t="shared" si="3"/>
        <v>2098</v>
      </c>
      <c r="J63" s="227"/>
      <c r="K63" s="227"/>
      <c r="L63" s="227"/>
      <c r="M63" s="92"/>
      <c r="N63" s="195">
        <v>4</v>
      </c>
      <c r="O63" s="195">
        <v>5</v>
      </c>
      <c r="P63" s="195">
        <v>1</v>
      </c>
      <c r="Q63" s="195"/>
      <c r="R63" s="195">
        <v>0.12</v>
      </c>
      <c r="S63" s="228">
        <v>180</v>
      </c>
      <c r="T63" s="227">
        <f t="shared" si="2"/>
        <v>159.72</v>
      </c>
      <c r="U63" s="195">
        <v>4</v>
      </c>
      <c r="V63" s="195"/>
      <c r="W63" s="195"/>
      <c r="X63" s="195"/>
      <c r="Y63" s="112"/>
      <c r="Z63" s="112"/>
      <c r="AA63" s="112"/>
      <c r="AB63" s="92"/>
      <c r="AC63" s="92"/>
      <c r="AD63" s="92"/>
      <c r="AE63" s="92"/>
      <c r="AF63" s="201"/>
      <c r="AG63" s="52"/>
      <c r="AJ63" s="89"/>
      <c r="AK63" s="89"/>
      <c r="AL63" s="89"/>
    </row>
    <row r="64" spans="2:38" x14ac:dyDescent="0.25">
      <c r="B64" s="49"/>
      <c r="C64" s="49"/>
      <c r="D64" s="92" t="s">
        <v>34</v>
      </c>
      <c r="E64" s="233">
        <v>1150</v>
      </c>
      <c r="F64" s="234">
        <v>200</v>
      </c>
      <c r="G64" s="195">
        <v>335</v>
      </c>
      <c r="H64" s="195">
        <v>128</v>
      </c>
      <c r="I64" s="227">
        <f t="shared" si="3"/>
        <v>1813</v>
      </c>
      <c r="J64" s="227"/>
      <c r="K64" s="227"/>
      <c r="L64" s="227"/>
      <c r="M64" s="92"/>
      <c r="N64" s="195">
        <v>4</v>
      </c>
      <c r="O64" s="195">
        <v>6</v>
      </c>
      <c r="P64" s="195"/>
      <c r="Q64" s="195"/>
      <c r="R64" s="195">
        <v>0.12</v>
      </c>
      <c r="S64" s="228">
        <v>180</v>
      </c>
      <c r="T64" s="227">
        <f t="shared" si="2"/>
        <v>159.72</v>
      </c>
      <c r="U64" s="195"/>
      <c r="V64" s="195"/>
      <c r="W64" s="195"/>
      <c r="X64" s="195"/>
      <c r="Y64" s="112"/>
      <c r="Z64" s="112"/>
      <c r="AA64" s="112"/>
      <c r="AB64" s="92"/>
      <c r="AC64" s="92"/>
      <c r="AD64" s="92"/>
      <c r="AE64" s="92"/>
      <c r="AF64" s="201"/>
      <c r="AG64" s="52"/>
      <c r="AJ64" s="89"/>
      <c r="AK64" s="89"/>
      <c r="AL64" s="89"/>
    </row>
    <row r="65" spans="2:33" x14ac:dyDescent="0.25">
      <c r="B65" s="49"/>
      <c r="C65" s="49"/>
      <c r="D65" s="233" t="s">
        <v>30</v>
      </c>
      <c r="E65" s="233">
        <v>1065</v>
      </c>
      <c r="F65" s="234">
        <v>184</v>
      </c>
      <c r="G65" s="225">
        <v>300</v>
      </c>
      <c r="H65" s="225">
        <v>128</v>
      </c>
      <c r="I65" s="227">
        <f t="shared" si="3"/>
        <v>1677</v>
      </c>
      <c r="J65" s="227"/>
      <c r="K65" s="227"/>
      <c r="L65" s="227"/>
      <c r="M65" s="92"/>
      <c r="N65" s="195">
        <v>5</v>
      </c>
      <c r="O65" s="195">
        <v>7</v>
      </c>
      <c r="P65" s="195"/>
      <c r="Q65" s="195"/>
      <c r="R65" s="195">
        <v>0.16</v>
      </c>
      <c r="S65" s="228">
        <v>240</v>
      </c>
      <c r="T65" s="227">
        <f t="shared" si="2"/>
        <v>212.96</v>
      </c>
      <c r="U65" s="231">
        <v>2</v>
      </c>
      <c r="V65" s="195"/>
      <c r="W65" s="195"/>
      <c r="X65" s="195"/>
      <c r="Y65" s="92"/>
      <c r="Z65" s="92"/>
      <c r="AA65" s="92"/>
      <c r="AB65" s="92"/>
      <c r="AC65" s="92"/>
      <c r="AD65" s="92"/>
      <c r="AE65" s="92"/>
      <c r="AF65" s="201"/>
      <c r="AG65" s="52"/>
    </row>
    <row r="66" spans="2:33" x14ac:dyDescent="0.25">
      <c r="B66" s="49"/>
      <c r="C66" s="49"/>
      <c r="D66" s="92"/>
      <c r="E66" s="92"/>
      <c r="F66" s="92"/>
      <c r="G66" s="195"/>
      <c r="H66" s="195"/>
      <c r="I66" s="195"/>
      <c r="J66" s="195"/>
      <c r="K66" s="195"/>
      <c r="L66" s="195"/>
      <c r="M66" s="92"/>
      <c r="N66" s="195">
        <v>5</v>
      </c>
      <c r="O66" s="195">
        <v>8</v>
      </c>
      <c r="P66" s="195"/>
      <c r="Q66" s="195"/>
      <c r="R66" s="195">
        <v>0.16</v>
      </c>
      <c r="S66" s="228">
        <v>240</v>
      </c>
      <c r="T66" s="227">
        <f t="shared" si="2"/>
        <v>212.96</v>
      </c>
      <c r="U66" s="195"/>
      <c r="V66" s="195"/>
      <c r="W66" s="201"/>
      <c r="X66" s="201"/>
      <c r="Y66" s="50"/>
      <c r="Z66" s="50"/>
      <c r="AA66" s="50"/>
      <c r="AB66" s="50"/>
      <c r="AC66" s="50"/>
      <c r="AD66" s="50"/>
      <c r="AE66" s="50"/>
      <c r="AF66" s="201"/>
      <c r="AG66" s="52"/>
    </row>
    <row r="67" spans="2:33" x14ac:dyDescent="0.25">
      <c r="B67" s="49"/>
      <c r="C67" s="49"/>
      <c r="D67" s="92"/>
      <c r="E67" s="92"/>
      <c r="F67" s="92"/>
      <c r="G67" s="195"/>
      <c r="H67" s="195"/>
      <c r="I67" s="195"/>
      <c r="J67" s="195"/>
      <c r="K67" s="195"/>
      <c r="L67" s="195"/>
      <c r="M67" s="92"/>
      <c r="N67" s="195">
        <v>6</v>
      </c>
      <c r="O67" s="195">
        <v>9</v>
      </c>
      <c r="P67" s="195"/>
      <c r="Q67" s="195"/>
      <c r="R67" s="195">
        <v>0.2</v>
      </c>
      <c r="S67" s="228">
        <v>300</v>
      </c>
      <c r="T67" s="227">
        <f t="shared" si="2"/>
        <v>266.2</v>
      </c>
      <c r="U67" s="52">
        <v>0</v>
      </c>
      <c r="V67" s="195"/>
      <c r="W67" s="201"/>
      <c r="X67" s="201"/>
      <c r="Y67" s="50"/>
      <c r="Z67" s="50"/>
      <c r="AA67" s="50"/>
      <c r="AB67" s="50"/>
      <c r="AC67" s="50"/>
      <c r="AD67" s="50"/>
      <c r="AE67" s="50"/>
      <c r="AF67" s="201"/>
      <c r="AG67" s="52"/>
    </row>
    <row r="68" spans="2:33" x14ac:dyDescent="0.25">
      <c r="B68" s="49"/>
      <c r="C68" s="49"/>
      <c r="D68" s="92"/>
      <c r="E68" s="92"/>
      <c r="F68" s="92"/>
      <c r="G68" s="195"/>
      <c r="H68" s="195"/>
      <c r="I68" s="195"/>
      <c r="J68" s="195"/>
      <c r="K68" s="195"/>
      <c r="L68" s="195"/>
      <c r="M68" s="92"/>
      <c r="N68" s="195">
        <v>6</v>
      </c>
      <c r="O68" s="195">
        <v>10</v>
      </c>
      <c r="P68" s="195"/>
      <c r="Q68" s="195"/>
      <c r="R68" s="195">
        <v>0.2</v>
      </c>
      <c r="S68" s="228">
        <v>300</v>
      </c>
      <c r="T68" s="227">
        <f t="shared" si="2"/>
        <v>266.2</v>
      </c>
      <c r="U68" s="195">
        <v>1</v>
      </c>
      <c r="V68" s="195"/>
      <c r="W68" s="201"/>
      <c r="X68" s="201"/>
      <c r="Y68" s="50"/>
      <c r="Z68" s="50"/>
      <c r="AA68" s="50"/>
      <c r="AB68" s="50"/>
      <c r="AC68" s="50"/>
      <c r="AD68" s="50"/>
      <c r="AE68" s="50"/>
      <c r="AF68" s="201"/>
      <c r="AG68" s="52"/>
    </row>
    <row r="69" spans="2:33" x14ac:dyDescent="0.25">
      <c r="B69" s="49"/>
      <c r="C69" s="49"/>
      <c r="D69" s="92"/>
      <c r="E69" s="92"/>
      <c r="F69" s="92"/>
      <c r="G69" s="195"/>
      <c r="H69" s="195"/>
      <c r="I69" s="195"/>
      <c r="J69" s="195"/>
      <c r="K69" s="195"/>
      <c r="L69" s="195"/>
      <c r="M69" s="92"/>
      <c r="N69" s="195">
        <v>7</v>
      </c>
      <c r="O69" s="195">
        <v>11</v>
      </c>
      <c r="P69" s="195"/>
      <c r="Q69" s="195"/>
      <c r="R69" s="195">
        <v>0.24</v>
      </c>
      <c r="S69" s="228">
        <v>360</v>
      </c>
      <c r="T69" s="227">
        <f t="shared" si="2"/>
        <v>319.44</v>
      </c>
      <c r="U69" s="195">
        <v>2</v>
      </c>
      <c r="V69" s="195"/>
      <c r="W69" s="201"/>
      <c r="X69" s="201"/>
      <c r="Y69" s="50"/>
      <c r="Z69" s="50"/>
      <c r="AA69" s="50"/>
      <c r="AB69" s="50"/>
      <c r="AC69" s="50"/>
      <c r="AD69" s="50"/>
      <c r="AE69" s="50"/>
      <c r="AF69" s="201"/>
      <c r="AG69" s="52"/>
    </row>
    <row r="70" spans="2:33" x14ac:dyDescent="0.25">
      <c r="B70" s="49"/>
      <c r="C70" s="49"/>
      <c r="D70" s="92"/>
      <c r="E70" s="92"/>
      <c r="F70" s="92"/>
      <c r="G70" s="195"/>
      <c r="H70" s="195"/>
      <c r="I70" s="195"/>
      <c r="J70" s="195"/>
      <c r="K70" s="195"/>
      <c r="L70" s="195"/>
      <c r="M70" s="92"/>
      <c r="N70" s="195">
        <v>7</v>
      </c>
      <c r="O70" s="195">
        <v>12</v>
      </c>
      <c r="P70" s="195"/>
      <c r="Q70" s="195"/>
      <c r="R70" s="195">
        <v>0.24</v>
      </c>
      <c r="S70" s="228">
        <v>360</v>
      </c>
      <c r="T70" s="227">
        <f t="shared" si="2"/>
        <v>319.44</v>
      </c>
      <c r="U70" s="195">
        <v>3</v>
      </c>
      <c r="V70" s="195"/>
      <c r="W70" s="201"/>
      <c r="X70" s="201"/>
      <c r="Y70" s="50"/>
      <c r="Z70" s="50"/>
      <c r="AA70" s="50"/>
      <c r="AB70" s="50"/>
      <c r="AC70" s="50"/>
      <c r="AD70" s="50"/>
      <c r="AE70" s="50"/>
      <c r="AF70" s="201"/>
      <c r="AG70" s="52"/>
    </row>
    <row r="71" spans="2:33" x14ac:dyDescent="0.25">
      <c r="B71" s="49"/>
      <c r="C71" s="49"/>
      <c r="D71" s="92"/>
      <c r="E71" s="92"/>
      <c r="F71" s="92"/>
      <c r="G71" s="195"/>
      <c r="H71" s="195"/>
      <c r="I71" s="195"/>
      <c r="J71" s="195"/>
      <c r="K71" s="195"/>
      <c r="L71" s="195"/>
      <c r="M71" s="92"/>
      <c r="N71" s="195">
        <v>8</v>
      </c>
      <c r="O71" s="195">
        <v>13</v>
      </c>
      <c r="P71" s="195"/>
      <c r="Q71" s="195"/>
      <c r="R71" s="195">
        <v>0.28000000000000003</v>
      </c>
      <c r="S71" s="228">
        <v>420</v>
      </c>
      <c r="T71" s="227">
        <f t="shared" si="2"/>
        <v>372.68000000000006</v>
      </c>
      <c r="U71" s="195">
        <v>4</v>
      </c>
      <c r="V71" s="195"/>
      <c r="W71" s="201"/>
      <c r="X71" s="201"/>
      <c r="Y71" s="50"/>
      <c r="Z71" s="50"/>
      <c r="AA71" s="50"/>
      <c r="AB71" s="50"/>
      <c r="AC71" s="50"/>
      <c r="AD71" s="50"/>
      <c r="AE71" s="50"/>
      <c r="AF71" s="201"/>
      <c r="AG71" s="52"/>
    </row>
    <row r="72" spans="2:33" x14ac:dyDescent="0.25">
      <c r="B72" s="49"/>
      <c r="C72" s="49"/>
      <c r="D72" s="92"/>
      <c r="E72" s="92"/>
      <c r="F72" s="92"/>
      <c r="G72" s="195"/>
      <c r="H72" s="195"/>
      <c r="I72" s="195"/>
      <c r="J72" s="195"/>
      <c r="K72" s="195"/>
      <c r="L72" s="195"/>
      <c r="M72" s="92"/>
      <c r="N72" s="195">
        <v>8</v>
      </c>
      <c r="O72" s="195">
        <v>14</v>
      </c>
      <c r="P72" s="195"/>
      <c r="Q72" s="195"/>
      <c r="R72" s="195">
        <v>0.28000000000000003</v>
      </c>
      <c r="S72" s="228">
        <v>420</v>
      </c>
      <c r="T72" s="227">
        <f t="shared" si="2"/>
        <v>372.68000000000006</v>
      </c>
      <c r="U72" s="195"/>
      <c r="V72" s="195"/>
      <c r="W72" s="201"/>
      <c r="X72" s="201"/>
      <c r="Y72" s="50"/>
      <c r="Z72" s="50"/>
      <c r="AA72" s="50"/>
      <c r="AB72" s="50"/>
      <c r="AC72" s="50"/>
      <c r="AD72" s="50"/>
      <c r="AE72" s="50"/>
      <c r="AF72" s="201"/>
      <c r="AG72" s="52"/>
    </row>
    <row r="73" spans="2:33" x14ac:dyDescent="0.25">
      <c r="B73" s="49"/>
      <c r="C73" s="49"/>
      <c r="D73" s="92"/>
      <c r="E73" s="92"/>
      <c r="F73" s="92"/>
      <c r="G73" s="195"/>
      <c r="H73" s="195"/>
      <c r="I73" s="195"/>
      <c r="J73" s="195"/>
      <c r="K73" s="195"/>
      <c r="L73" s="195"/>
      <c r="M73" s="92"/>
      <c r="N73" s="195">
        <v>9</v>
      </c>
      <c r="O73" s="195">
        <v>15</v>
      </c>
      <c r="P73" s="195"/>
      <c r="Q73" s="195"/>
      <c r="R73" s="195">
        <v>0.32</v>
      </c>
      <c r="S73" s="228">
        <v>480</v>
      </c>
      <c r="T73" s="227">
        <f t="shared" si="2"/>
        <v>425.92</v>
      </c>
      <c r="U73" s="195">
        <v>2</v>
      </c>
      <c r="V73" s="195"/>
      <c r="W73" s="201"/>
      <c r="X73" s="201"/>
      <c r="Y73" s="50"/>
      <c r="Z73" s="50"/>
      <c r="AA73" s="50"/>
      <c r="AB73" s="50"/>
      <c r="AC73" s="50"/>
      <c r="AD73" s="50"/>
      <c r="AE73" s="50"/>
      <c r="AF73" s="49"/>
    </row>
    <row r="74" spans="2:33" x14ac:dyDescent="0.25">
      <c r="B74" s="49"/>
      <c r="C74" s="49"/>
      <c r="D74" s="92"/>
      <c r="E74" s="92"/>
      <c r="F74" s="92"/>
      <c r="G74" s="195"/>
      <c r="H74" s="195"/>
      <c r="I74" s="195"/>
      <c r="J74" s="195"/>
      <c r="K74" s="195"/>
      <c r="L74" s="195"/>
      <c r="M74" s="92"/>
      <c r="N74" s="195">
        <v>9</v>
      </c>
      <c r="O74" s="195">
        <v>16</v>
      </c>
      <c r="P74" s="195"/>
      <c r="Q74" s="195"/>
      <c r="R74" s="195">
        <v>0.32</v>
      </c>
      <c r="S74" s="228">
        <v>480</v>
      </c>
      <c r="T74" s="227">
        <f t="shared" si="2"/>
        <v>425.92</v>
      </c>
      <c r="U74" s="195"/>
      <c r="V74" s="195" t="s">
        <v>102</v>
      </c>
      <c r="W74" s="201"/>
      <c r="X74" s="201"/>
      <c r="Y74" s="50"/>
      <c r="Z74" s="50"/>
      <c r="AA74" s="50"/>
      <c r="AB74" s="50"/>
      <c r="AC74" s="50"/>
      <c r="AD74" s="50"/>
      <c r="AE74" s="50"/>
      <c r="AF74" s="49"/>
    </row>
    <row r="75" spans="2:33" x14ac:dyDescent="0.25">
      <c r="B75" s="49"/>
      <c r="C75" s="49"/>
      <c r="D75" s="92"/>
      <c r="E75" s="92"/>
      <c r="F75" s="92"/>
      <c r="G75" s="195"/>
      <c r="H75" s="195"/>
      <c r="I75" s="195"/>
      <c r="J75" s="195"/>
      <c r="K75" s="195"/>
      <c r="L75" s="195"/>
      <c r="M75" s="92"/>
      <c r="N75" s="195">
        <v>10</v>
      </c>
      <c r="O75" s="195">
        <v>17</v>
      </c>
      <c r="P75" s="195"/>
      <c r="Q75" s="195"/>
      <c r="R75" s="195">
        <v>0.36</v>
      </c>
      <c r="S75" s="228">
        <v>540</v>
      </c>
      <c r="T75" s="227">
        <f t="shared" si="2"/>
        <v>479.15999999999997</v>
      </c>
      <c r="U75" s="195"/>
      <c r="V75" s="195" t="s">
        <v>103</v>
      </c>
      <c r="W75" s="201"/>
      <c r="X75" s="201"/>
      <c r="Y75" s="50"/>
      <c r="Z75" s="50"/>
      <c r="AA75" s="50"/>
      <c r="AB75" s="50"/>
      <c r="AC75" s="50"/>
      <c r="AD75" s="50"/>
      <c r="AE75" s="50"/>
      <c r="AF75" s="49"/>
    </row>
    <row r="76" spans="2:33" x14ac:dyDescent="0.25">
      <c r="B76" s="49"/>
      <c r="C76" s="49"/>
      <c r="D76" s="92"/>
      <c r="E76" s="92"/>
      <c r="F76" s="92"/>
      <c r="G76" s="195"/>
      <c r="H76" s="195"/>
      <c r="I76" s="195"/>
      <c r="J76" s="195"/>
      <c r="K76" s="195"/>
      <c r="L76" s="195"/>
      <c r="M76" s="92"/>
      <c r="N76" s="195">
        <v>10</v>
      </c>
      <c r="O76" s="195">
        <v>18</v>
      </c>
      <c r="P76" s="195"/>
      <c r="Q76" s="195"/>
      <c r="R76" s="195">
        <v>0.36</v>
      </c>
      <c r="S76" s="228">
        <v>540</v>
      </c>
      <c r="T76" s="227">
        <f t="shared" si="2"/>
        <v>479.15999999999997</v>
      </c>
      <c r="U76" s="195"/>
      <c r="V76" s="195">
        <v>2</v>
      </c>
      <c r="W76" s="201"/>
      <c r="X76" s="201"/>
      <c r="Y76" s="50"/>
      <c r="Z76" s="50"/>
      <c r="AA76" s="50"/>
      <c r="AB76" s="50"/>
      <c r="AC76" s="50"/>
      <c r="AD76" s="50"/>
      <c r="AE76" s="50"/>
      <c r="AF76" s="49"/>
    </row>
    <row r="77" spans="2:33" x14ac:dyDescent="0.25">
      <c r="B77" s="49"/>
      <c r="C77" s="49"/>
      <c r="D77" s="92"/>
      <c r="E77" s="92"/>
      <c r="F77" s="92"/>
      <c r="G77" s="195"/>
      <c r="H77" s="195"/>
      <c r="I77" s="195"/>
      <c r="J77" s="195"/>
      <c r="K77" s="195"/>
      <c r="L77" s="195"/>
      <c r="M77" s="193"/>
      <c r="N77" s="240">
        <v>11</v>
      </c>
      <c r="O77" s="195">
        <v>19</v>
      </c>
      <c r="P77" s="195"/>
      <c r="Q77" s="195"/>
      <c r="R77" s="195">
        <v>0.4</v>
      </c>
      <c r="S77" s="228">
        <v>600</v>
      </c>
      <c r="T77" s="227">
        <f t="shared" si="2"/>
        <v>532.4</v>
      </c>
      <c r="U77" s="195"/>
      <c r="V77" s="195"/>
      <c r="W77" s="201"/>
      <c r="X77" s="201"/>
      <c r="Y77" s="50"/>
      <c r="Z77" s="50"/>
      <c r="AA77" s="50"/>
      <c r="AB77" s="50"/>
      <c r="AC77" s="50"/>
      <c r="AD77" s="50"/>
      <c r="AE77" s="50"/>
    </row>
    <row r="78" spans="2:33" x14ac:dyDescent="0.25">
      <c r="B78" s="49"/>
      <c r="C78" s="49"/>
      <c r="D78" s="92"/>
      <c r="E78" s="92"/>
      <c r="F78" s="92"/>
      <c r="G78" s="195"/>
      <c r="H78" s="195"/>
      <c r="I78" s="195"/>
      <c r="J78" s="195"/>
      <c r="K78" s="195"/>
      <c r="L78" s="195"/>
      <c r="M78" s="193"/>
      <c r="N78" s="240">
        <v>11</v>
      </c>
      <c r="O78" s="195">
        <v>20</v>
      </c>
      <c r="P78" s="195"/>
      <c r="Q78" s="195"/>
      <c r="R78" s="195">
        <v>0.4</v>
      </c>
      <c r="S78" s="228">
        <v>600</v>
      </c>
      <c r="T78" s="227">
        <f t="shared" si="2"/>
        <v>532.4</v>
      </c>
      <c r="U78" s="195"/>
      <c r="V78" s="195"/>
      <c r="W78" s="201"/>
      <c r="X78" s="201"/>
      <c r="Y78" s="50"/>
      <c r="Z78" s="50"/>
      <c r="AA78" s="50"/>
      <c r="AB78" s="50"/>
      <c r="AC78" s="50"/>
      <c r="AD78" s="50"/>
      <c r="AE78" s="50"/>
    </row>
    <row r="79" spans="2:33" x14ac:dyDescent="0.25">
      <c r="B79" s="49"/>
      <c r="C79" s="49"/>
      <c r="D79" s="92"/>
      <c r="E79" s="92"/>
      <c r="F79" s="92"/>
      <c r="G79" s="92"/>
      <c r="H79" s="92"/>
      <c r="I79" s="92"/>
      <c r="J79" s="92"/>
      <c r="K79" s="92"/>
      <c r="L79" s="92"/>
      <c r="M79" s="193"/>
      <c r="N79" s="240">
        <v>12</v>
      </c>
      <c r="O79" s="195">
        <v>21</v>
      </c>
      <c r="P79" s="195"/>
      <c r="Q79" s="195"/>
      <c r="R79" s="195">
        <v>0.44</v>
      </c>
      <c r="S79" s="228">
        <v>660</v>
      </c>
      <c r="T79" s="227">
        <f t="shared" si="2"/>
        <v>585.64</v>
      </c>
      <c r="U79" s="195"/>
      <c r="V79" s="195"/>
      <c r="W79" s="201"/>
      <c r="X79" s="201"/>
      <c r="Y79" s="50"/>
      <c r="Z79" s="50"/>
      <c r="AA79" s="50"/>
      <c r="AB79" s="50"/>
      <c r="AC79" s="50"/>
      <c r="AD79" s="50"/>
      <c r="AE79" s="50"/>
    </row>
    <row r="80" spans="2:33" x14ac:dyDescent="0.25">
      <c r="B80" s="49"/>
      <c r="C80" s="49"/>
      <c r="D80" s="92"/>
      <c r="E80" s="92"/>
      <c r="F80" s="92"/>
      <c r="G80" s="92"/>
      <c r="H80" s="92"/>
      <c r="I80" s="92"/>
      <c r="J80" s="92"/>
      <c r="K80" s="92"/>
      <c r="L80" s="92"/>
      <c r="M80" s="193"/>
      <c r="N80" s="240">
        <v>12</v>
      </c>
      <c r="O80" s="195">
        <v>22</v>
      </c>
      <c r="P80" s="195"/>
      <c r="Q80" s="195"/>
      <c r="R80" s="195">
        <v>0.44</v>
      </c>
      <c r="S80" s="228">
        <v>660</v>
      </c>
      <c r="T80" s="227">
        <f t="shared" si="2"/>
        <v>585.64</v>
      </c>
      <c r="U80" s="195"/>
      <c r="V80" s="195"/>
      <c r="W80" s="201"/>
      <c r="X80" s="201"/>
      <c r="Y80" s="50"/>
      <c r="Z80" s="50"/>
      <c r="AA80" s="50"/>
      <c r="AB80" s="50"/>
      <c r="AC80" s="50"/>
      <c r="AD80" s="50"/>
      <c r="AE80" s="50"/>
    </row>
    <row r="81" spans="2:31" x14ac:dyDescent="0.25">
      <c r="B81" s="49"/>
      <c r="C81" s="49"/>
      <c r="D81" s="92"/>
      <c r="E81" s="92"/>
      <c r="F81" s="92"/>
      <c r="G81" s="92"/>
      <c r="H81" s="92"/>
      <c r="I81" s="92"/>
      <c r="J81" s="92"/>
      <c r="K81" s="92"/>
      <c r="L81" s="92"/>
      <c r="M81" s="193"/>
      <c r="N81" s="240">
        <v>13</v>
      </c>
      <c r="O81" s="195">
        <v>23</v>
      </c>
      <c r="P81" s="195"/>
      <c r="Q81" s="195"/>
      <c r="R81" s="195">
        <v>0.48</v>
      </c>
      <c r="S81" s="228">
        <v>720</v>
      </c>
      <c r="T81" s="227">
        <f t="shared" si="2"/>
        <v>638.88</v>
      </c>
      <c r="U81" s="195"/>
      <c r="V81" s="195"/>
      <c r="W81" s="201"/>
      <c r="X81" s="201"/>
      <c r="Y81" s="50"/>
      <c r="Z81" s="50"/>
      <c r="AA81" s="50"/>
      <c r="AB81" s="50"/>
      <c r="AC81" s="50"/>
      <c r="AD81" s="50"/>
      <c r="AE81" s="50"/>
    </row>
    <row r="82" spans="2:31" x14ac:dyDescent="0.25">
      <c r="B82" s="49"/>
      <c r="C82" s="49"/>
      <c r="D82" s="92"/>
      <c r="E82" s="92"/>
      <c r="F82" s="92"/>
      <c r="G82" s="92"/>
      <c r="H82" s="92"/>
      <c r="I82" s="92"/>
      <c r="J82" s="92"/>
      <c r="K82" s="92"/>
      <c r="L82" s="92"/>
      <c r="M82" s="193"/>
      <c r="N82" s="240">
        <v>13</v>
      </c>
      <c r="O82" s="195">
        <v>24</v>
      </c>
      <c r="P82" s="195"/>
      <c r="Q82" s="195"/>
      <c r="R82" s="195">
        <v>0.48</v>
      </c>
      <c r="S82" s="228">
        <v>720</v>
      </c>
      <c r="T82" s="227">
        <f t="shared" si="2"/>
        <v>638.88</v>
      </c>
      <c r="U82" s="195"/>
      <c r="V82" s="195"/>
      <c r="W82" s="201"/>
      <c r="X82" s="201"/>
      <c r="Y82" s="50"/>
      <c r="Z82" s="50"/>
      <c r="AA82" s="50"/>
      <c r="AB82" s="50"/>
      <c r="AC82" s="50"/>
      <c r="AD82" s="50"/>
      <c r="AE82" s="50"/>
    </row>
    <row r="83" spans="2:31" x14ac:dyDescent="0.25">
      <c r="B83" s="49"/>
      <c r="C83" s="49"/>
      <c r="D83" s="92"/>
      <c r="E83" s="92"/>
      <c r="F83" s="92"/>
      <c r="G83" s="92"/>
      <c r="H83" s="92"/>
      <c r="I83" s="92"/>
      <c r="J83" s="92"/>
      <c r="K83" s="92"/>
      <c r="L83" s="92"/>
      <c r="M83" s="193"/>
      <c r="N83" s="240">
        <v>14</v>
      </c>
      <c r="O83" s="195">
        <v>25</v>
      </c>
      <c r="P83" s="195"/>
      <c r="Q83" s="195"/>
      <c r="R83" s="195">
        <v>0.52</v>
      </c>
      <c r="S83" s="228">
        <v>780</v>
      </c>
      <c r="T83" s="227">
        <f t="shared" si="2"/>
        <v>692.12</v>
      </c>
      <c r="U83" s="195"/>
      <c r="V83" s="195"/>
      <c r="W83" s="201"/>
      <c r="X83" s="201"/>
      <c r="Y83" s="50"/>
      <c r="Z83" s="50"/>
      <c r="AA83" s="50"/>
      <c r="AB83" s="50"/>
      <c r="AC83" s="50"/>
      <c r="AD83" s="50"/>
      <c r="AE83" s="50"/>
    </row>
    <row r="84" spans="2:31" x14ac:dyDescent="0.25">
      <c r="B84" s="49"/>
      <c r="C84" s="49"/>
      <c r="D84" s="92"/>
      <c r="E84" s="92"/>
      <c r="F84" s="92"/>
      <c r="G84" s="92"/>
      <c r="H84" s="92"/>
      <c r="I84" s="92"/>
      <c r="J84" s="92"/>
      <c r="K84" s="92"/>
      <c r="L84" s="92"/>
      <c r="M84" s="193"/>
      <c r="N84" s="240">
        <v>14</v>
      </c>
      <c r="O84" s="195">
        <v>26</v>
      </c>
      <c r="P84" s="195"/>
      <c r="Q84" s="195"/>
      <c r="R84" s="195">
        <v>0.52</v>
      </c>
      <c r="S84" s="228">
        <v>780</v>
      </c>
      <c r="T84" s="227">
        <f t="shared" si="2"/>
        <v>692.12</v>
      </c>
      <c r="U84" s="195"/>
      <c r="V84" s="195"/>
      <c r="W84" s="201"/>
      <c r="X84" s="201"/>
      <c r="Y84" s="50"/>
      <c r="Z84" s="50"/>
      <c r="AA84" s="50"/>
      <c r="AB84" s="50"/>
      <c r="AC84" s="50"/>
      <c r="AD84" s="50"/>
      <c r="AE84" s="50"/>
    </row>
    <row r="85" spans="2:31" x14ac:dyDescent="0.25">
      <c r="B85" s="49"/>
      <c r="C85" s="49"/>
      <c r="D85" s="92"/>
      <c r="E85" s="92"/>
      <c r="F85" s="92"/>
      <c r="G85" s="92"/>
      <c r="H85" s="92"/>
      <c r="I85" s="92"/>
      <c r="J85" s="92"/>
      <c r="K85" s="92"/>
      <c r="L85" s="92"/>
      <c r="M85" s="193"/>
      <c r="N85" s="240">
        <v>15</v>
      </c>
      <c r="O85" s="195">
        <v>27</v>
      </c>
      <c r="P85" s="195"/>
      <c r="Q85" s="195"/>
      <c r="R85" s="195">
        <v>0.56000000000000005</v>
      </c>
      <c r="S85" s="228">
        <v>840</v>
      </c>
      <c r="T85" s="227">
        <f t="shared" si="2"/>
        <v>745.36000000000013</v>
      </c>
      <c r="U85" s="195"/>
      <c r="V85" s="195"/>
      <c r="W85" s="201"/>
      <c r="X85" s="201"/>
      <c r="Y85" s="50"/>
      <c r="Z85" s="50"/>
      <c r="AA85" s="50"/>
      <c r="AB85" s="50"/>
      <c r="AC85" s="50"/>
      <c r="AD85" s="50"/>
      <c r="AE85" s="50"/>
    </row>
    <row r="86" spans="2:31" x14ac:dyDescent="0.25">
      <c r="B86" s="49"/>
      <c r="C86" s="49"/>
      <c r="D86" s="92"/>
      <c r="E86" s="92"/>
      <c r="F86" s="92"/>
      <c r="G86" s="92"/>
      <c r="H86" s="92"/>
      <c r="I86" s="92"/>
      <c r="J86" s="92"/>
      <c r="K86" s="92"/>
      <c r="L86" s="92"/>
      <c r="M86" s="193"/>
      <c r="N86" s="195">
        <v>15</v>
      </c>
      <c r="O86" s="195">
        <v>28</v>
      </c>
      <c r="P86" s="195"/>
      <c r="Q86" s="195"/>
      <c r="R86" s="195">
        <v>0.56000000000000005</v>
      </c>
      <c r="S86" s="228">
        <v>840</v>
      </c>
      <c r="T86" s="227">
        <f t="shared" si="2"/>
        <v>745.36000000000013</v>
      </c>
      <c r="U86" s="195"/>
      <c r="V86" s="195"/>
      <c r="W86" s="201"/>
      <c r="X86" s="201"/>
      <c r="Y86" s="50"/>
      <c r="Z86" s="50"/>
      <c r="AA86" s="50"/>
      <c r="AB86" s="50"/>
      <c r="AC86" s="50"/>
      <c r="AD86" s="50"/>
      <c r="AE86" s="50"/>
    </row>
    <row r="87" spans="2:31" x14ac:dyDescent="0.25">
      <c r="B87" s="49"/>
      <c r="C87" s="49"/>
      <c r="D87" s="92"/>
      <c r="E87" s="92"/>
      <c r="F87" s="92"/>
      <c r="G87" s="92"/>
      <c r="H87" s="92"/>
      <c r="I87" s="92"/>
      <c r="J87" s="92"/>
      <c r="K87" s="92"/>
      <c r="L87" s="92"/>
      <c r="M87" s="92"/>
      <c r="N87" s="195">
        <v>16</v>
      </c>
      <c r="O87" s="195">
        <v>29</v>
      </c>
      <c r="P87" s="195"/>
      <c r="Q87" s="195"/>
      <c r="R87" s="195">
        <v>0.6</v>
      </c>
      <c r="S87" s="228">
        <v>900</v>
      </c>
      <c r="T87" s="227">
        <f t="shared" si="2"/>
        <v>798.6</v>
      </c>
      <c r="U87" s="195"/>
      <c r="V87" s="195"/>
      <c r="W87" s="201"/>
      <c r="X87" s="201"/>
      <c r="Y87" s="50"/>
      <c r="Z87" s="50"/>
      <c r="AA87" s="50"/>
      <c r="AB87" s="50"/>
      <c r="AC87" s="50"/>
      <c r="AD87" s="50"/>
      <c r="AE87" s="50"/>
    </row>
    <row r="88" spans="2:31" x14ac:dyDescent="0.25">
      <c r="B88" s="49"/>
      <c r="C88" s="49"/>
      <c r="D88" s="92"/>
      <c r="E88" s="92"/>
      <c r="F88" s="92"/>
      <c r="G88" s="92"/>
      <c r="H88" s="92"/>
      <c r="I88" s="92"/>
      <c r="J88" s="92"/>
      <c r="K88" s="92"/>
      <c r="L88" s="92"/>
      <c r="M88" s="92"/>
      <c r="N88" s="195">
        <v>16</v>
      </c>
      <c r="O88" s="195">
        <v>30</v>
      </c>
      <c r="P88" s="195"/>
      <c r="Q88" s="195"/>
      <c r="R88" s="195">
        <v>0.6</v>
      </c>
      <c r="S88" s="228">
        <v>900</v>
      </c>
      <c r="T88" s="227">
        <f t="shared" si="2"/>
        <v>798.6</v>
      </c>
      <c r="U88" s="195"/>
      <c r="V88" s="195"/>
      <c r="W88" s="201"/>
      <c r="X88" s="201"/>
      <c r="Y88" s="50"/>
      <c r="Z88" s="50"/>
      <c r="AA88" s="50"/>
      <c r="AB88" s="50"/>
      <c r="AC88" s="50"/>
      <c r="AD88" s="50"/>
      <c r="AE88" s="50"/>
    </row>
    <row r="89" spans="2:31" x14ac:dyDescent="0.25">
      <c r="B89" s="49"/>
      <c r="C89" s="49"/>
      <c r="D89" s="92"/>
      <c r="E89" s="92"/>
      <c r="F89" s="92"/>
      <c r="G89" s="92"/>
      <c r="H89" s="92"/>
      <c r="I89" s="92"/>
      <c r="J89" s="92"/>
      <c r="K89" s="92"/>
      <c r="L89" s="92"/>
      <c r="M89" s="92"/>
      <c r="N89" s="195">
        <v>16</v>
      </c>
      <c r="O89" s="195">
        <v>31</v>
      </c>
      <c r="P89" s="195"/>
      <c r="Q89" s="195"/>
      <c r="R89" s="195">
        <v>0.6</v>
      </c>
      <c r="S89" s="228">
        <v>900</v>
      </c>
      <c r="T89" s="227">
        <f t="shared" si="2"/>
        <v>798.6</v>
      </c>
      <c r="U89" s="195"/>
      <c r="V89" s="195"/>
      <c r="W89" s="201"/>
      <c r="X89" s="201"/>
      <c r="Y89" s="50"/>
      <c r="Z89" s="50"/>
      <c r="AA89" s="50"/>
      <c r="AB89" s="50"/>
      <c r="AC89" s="50"/>
      <c r="AD89" s="50"/>
      <c r="AE89" s="50"/>
    </row>
    <row r="90" spans="2:31" x14ac:dyDescent="0.25">
      <c r="B90" s="49"/>
      <c r="C90" s="49"/>
      <c r="D90" s="92"/>
      <c r="E90" s="92"/>
      <c r="F90" s="92"/>
      <c r="G90" s="92"/>
      <c r="H90" s="92"/>
      <c r="I90" s="92"/>
      <c r="J90" s="92"/>
      <c r="K90" s="92"/>
      <c r="L90" s="92"/>
      <c r="M90" s="92"/>
      <c r="N90" s="195">
        <v>16</v>
      </c>
      <c r="O90" s="195">
        <v>32</v>
      </c>
      <c r="P90" s="195"/>
      <c r="Q90" s="195"/>
      <c r="R90" s="195">
        <v>0.6</v>
      </c>
      <c r="S90" s="228">
        <v>900</v>
      </c>
      <c r="T90" s="227">
        <f t="shared" si="2"/>
        <v>798.6</v>
      </c>
      <c r="U90" s="195"/>
      <c r="V90" s="195"/>
      <c r="W90" s="201"/>
      <c r="X90" s="201"/>
      <c r="Y90" s="50"/>
      <c r="Z90" s="50"/>
      <c r="AA90" s="50"/>
      <c r="AB90" s="50"/>
      <c r="AC90" s="50"/>
      <c r="AD90" s="50"/>
      <c r="AE90" s="50"/>
    </row>
    <row r="91" spans="2:31" x14ac:dyDescent="0.25">
      <c r="B91" s="49"/>
      <c r="C91" s="49"/>
      <c r="D91" s="92"/>
      <c r="E91" s="92"/>
      <c r="F91" s="92"/>
      <c r="G91" s="92"/>
      <c r="H91" s="92"/>
      <c r="I91" s="92"/>
      <c r="J91" s="92"/>
      <c r="K91" s="92"/>
      <c r="L91" s="92"/>
      <c r="M91" s="92"/>
      <c r="N91" s="195">
        <v>16</v>
      </c>
      <c r="O91" s="195">
        <v>33</v>
      </c>
      <c r="P91" s="195"/>
      <c r="Q91" s="195"/>
      <c r="R91" s="195">
        <v>0.6</v>
      </c>
      <c r="S91" s="228">
        <v>900</v>
      </c>
      <c r="T91" s="227">
        <f t="shared" si="2"/>
        <v>798.6</v>
      </c>
      <c r="U91" s="195"/>
      <c r="V91" s="195"/>
      <c r="W91" s="201"/>
      <c r="X91" s="201"/>
      <c r="Y91" s="50"/>
      <c r="Z91" s="50"/>
      <c r="AA91" s="50"/>
      <c r="AB91" s="50"/>
      <c r="AC91" s="50"/>
      <c r="AD91" s="50"/>
      <c r="AE91" s="50"/>
    </row>
    <row r="92" spans="2:31" x14ac:dyDescent="0.25">
      <c r="B92" s="49"/>
      <c r="C92" s="49"/>
      <c r="D92" s="92"/>
      <c r="E92" s="92"/>
      <c r="F92" s="92"/>
      <c r="G92" s="92"/>
      <c r="H92" s="92"/>
      <c r="I92" s="92"/>
      <c r="J92" s="92"/>
      <c r="K92" s="92"/>
      <c r="L92" s="92"/>
      <c r="M92" s="92"/>
      <c r="N92" s="195">
        <v>16</v>
      </c>
      <c r="O92" s="195">
        <v>34</v>
      </c>
      <c r="P92" s="195"/>
      <c r="Q92" s="195"/>
      <c r="R92" s="195">
        <v>0.6</v>
      </c>
      <c r="S92" s="228">
        <v>900</v>
      </c>
      <c r="T92" s="227">
        <f t="shared" si="2"/>
        <v>798.6</v>
      </c>
      <c r="U92" s="195"/>
      <c r="V92" s="195"/>
      <c r="W92" s="201"/>
      <c r="X92" s="201"/>
      <c r="Y92" s="50"/>
      <c r="Z92" s="50"/>
      <c r="AA92" s="50"/>
      <c r="AB92" s="50"/>
      <c r="AC92" s="50"/>
      <c r="AD92" s="50"/>
      <c r="AE92" s="50"/>
    </row>
    <row r="93" spans="2:31" x14ac:dyDescent="0.25">
      <c r="B93" s="49"/>
      <c r="C93" s="49"/>
      <c r="D93" s="92"/>
      <c r="E93" s="92"/>
      <c r="F93" s="92"/>
      <c r="G93" s="92"/>
      <c r="H93" s="92"/>
      <c r="I93" s="92"/>
      <c r="J93" s="92"/>
      <c r="K93" s="92"/>
      <c r="L93" s="92"/>
      <c r="M93" s="92"/>
      <c r="N93" s="195">
        <v>16</v>
      </c>
      <c r="O93" s="195">
        <v>35</v>
      </c>
      <c r="P93" s="195"/>
      <c r="Q93" s="195"/>
      <c r="R93" s="195">
        <v>0.6</v>
      </c>
      <c r="S93" s="228">
        <v>900</v>
      </c>
      <c r="T93" s="227">
        <f t="shared" si="2"/>
        <v>798.6</v>
      </c>
      <c r="U93" s="195"/>
      <c r="V93" s="195"/>
      <c r="W93" s="201"/>
      <c r="X93" s="201"/>
      <c r="Y93" s="50"/>
      <c r="Z93" s="50"/>
      <c r="AA93" s="50"/>
      <c r="AB93" s="50"/>
      <c r="AC93" s="50"/>
      <c r="AD93" s="50"/>
      <c r="AE93" s="50"/>
    </row>
    <row r="94" spans="2:31" x14ac:dyDescent="0.25">
      <c r="B94" s="49"/>
      <c r="C94" s="49"/>
      <c r="D94" s="92"/>
      <c r="E94" s="92"/>
      <c r="F94" s="92"/>
      <c r="G94" s="92"/>
      <c r="H94" s="92"/>
      <c r="I94" s="92"/>
      <c r="J94" s="92"/>
      <c r="K94" s="92"/>
      <c r="L94" s="92"/>
      <c r="M94" s="92"/>
      <c r="N94" s="195">
        <v>16</v>
      </c>
      <c r="O94" s="195">
        <v>36</v>
      </c>
      <c r="P94" s="195"/>
      <c r="Q94" s="195"/>
      <c r="R94" s="195">
        <v>0.6</v>
      </c>
      <c r="S94" s="228">
        <v>900</v>
      </c>
      <c r="T94" s="227">
        <f t="shared" si="2"/>
        <v>798.6</v>
      </c>
      <c r="U94" s="195"/>
      <c r="V94" s="195"/>
      <c r="W94" s="201"/>
      <c r="X94" s="201"/>
      <c r="Y94" s="50"/>
      <c r="Z94" s="50"/>
      <c r="AA94" s="50"/>
      <c r="AB94" s="50"/>
      <c r="AC94" s="50"/>
      <c r="AD94" s="50"/>
      <c r="AE94" s="50"/>
    </row>
    <row r="95" spans="2:31" x14ac:dyDescent="0.25">
      <c r="B95" s="49"/>
      <c r="C95" s="49"/>
      <c r="D95" s="92"/>
      <c r="E95" s="92"/>
      <c r="F95" s="92"/>
      <c r="G95" s="92"/>
      <c r="H95" s="92"/>
      <c r="I95" s="92"/>
      <c r="J95" s="92"/>
      <c r="K95" s="92"/>
      <c r="L95" s="92"/>
      <c r="M95" s="92"/>
      <c r="N95" s="195">
        <v>16</v>
      </c>
      <c r="O95" s="195">
        <v>37</v>
      </c>
      <c r="P95" s="195"/>
      <c r="Q95" s="195"/>
      <c r="R95" s="195">
        <v>0.6</v>
      </c>
      <c r="S95" s="228">
        <v>900</v>
      </c>
      <c r="T95" s="227">
        <f t="shared" si="2"/>
        <v>798.6</v>
      </c>
      <c r="U95" s="195"/>
      <c r="V95" s="195"/>
      <c r="W95" s="201"/>
      <c r="X95" s="201"/>
      <c r="Y95" s="50"/>
      <c r="Z95" s="50"/>
      <c r="AA95" s="50"/>
      <c r="AB95" s="50"/>
      <c r="AC95" s="50"/>
      <c r="AD95" s="50"/>
      <c r="AE95" s="50"/>
    </row>
    <row r="96" spans="2:31" x14ac:dyDescent="0.25">
      <c r="B96" s="49"/>
      <c r="C96" s="49"/>
      <c r="D96" s="92"/>
      <c r="E96" s="92"/>
      <c r="F96" s="92"/>
      <c r="G96" s="92"/>
      <c r="H96" s="92"/>
      <c r="I96" s="92"/>
      <c r="J96" s="92"/>
      <c r="K96" s="92"/>
      <c r="L96" s="92"/>
      <c r="M96" s="92"/>
      <c r="N96" s="195">
        <v>16</v>
      </c>
      <c r="O96" s="195">
        <v>38</v>
      </c>
      <c r="P96" s="195"/>
      <c r="Q96" s="195"/>
      <c r="R96" s="195">
        <v>0.6</v>
      </c>
      <c r="S96" s="228">
        <v>900</v>
      </c>
      <c r="T96" s="227">
        <f t="shared" si="2"/>
        <v>798.6</v>
      </c>
      <c r="U96" s="195"/>
      <c r="V96" s="195"/>
      <c r="W96" s="201"/>
      <c r="X96" s="201"/>
      <c r="Y96" s="49"/>
      <c r="Z96" s="49"/>
      <c r="AA96" s="49"/>
      <c r="AB96" s="49"/>
      <c r="AC96" s="49"/>
      <c r="AD96" s="49"/>
      <c r="AE96" s="49"/>
    </row>
    <row r="97" spans="2:31" x14ac:dyDescent="0.25">
      <c r="B97" s="49"/>
      <c r="C97" s="49"/>
      <c r="D97" s="92"/>
      <c r="E97" s="92"/>
      <c r="F97" s="92"/>
      <c r="G97" s="92"/>
      <c r="H97" s="92"/>
      <c r="I97" s="92"/>
      <c r="J97" s="92"/>
      <c r="K97" s="92"/>
      <c r="L97" s="92"/>
      <c r="M97" s="92"/>
      <c r="N97" s="195">
        <v>16</v>
      </c>
      <c r="O97" s="195">
        <v>39</v>
      </c>
      <c r="P97" s="195"/>
      <c r="Q97" s="195"/>
      <c r="R97" s="195">
        <v>0.6</v>
      </c>
      <c r="S97" s="228">
        <v>900</v>
      </c>
      <c r="T97" s="227">
        <f t="shared" si="2"/>
        <v>798.6</v>
      </c>
      <c r="U97" s="195"/>
      <c r="V97" s="195"/>
      <c r="W97" s="201"/>
      <c r="X97" s="201"/>
      <c r="Y97" s="49"/>
      <c r="Z97" s="49"/>
      <c r="AA97" s="49"/>
      <c r="AB97" s="49"/>
      <c r="AC97" s="49"/>
      <c r="AD97" s="49"/>
      <c r="AE97" s="49"/>
    </row>
    <row r="98" spans="2:31" x14ac:dyDescent="0.25">
      <c r="B98" s="49"/>
      <c r="C98" s="49"/>
      <c r="D98" s="92"/>
      <c r="E98" s="92"/>
      <c r="F98" s="92"/>
      <c r="G98" s="92"/>
      <c r="H98" s="92"/>
      <c r="I98" s="92"/>
      <c r="J98" s="92"/>
      <c r="K98" s="92"/>
      <c r="L98" s="92"/>
      <c r="M98" s="92"/>
      <c r="N98" s="195">
        <v>16</v>
      </c>
      <c r="O98" s="195">
        <v>40</v>
      </c>
      <c r="P98" s="195"/>
      <c r="Q98" s="195"/>
      <c r="R98" s="195">
        <v>0.6</v>
      </c>
      <c r="S98" s="228">
        <v>900</v>
      </c>
      <c r="T98" s="227">
        <f t="shared" si="2"/>
        <v>798.6</v>
      </c>
      <c r="U98" s="195"/>
      <c r="V98" s="195"/>
      <c r="W98" s="201"/>
      <c r="X98" s="201"/>
      <c r="Y98" s="49"/>
      <c r="Z98" s="49"/>
      <c r="AA98" s="49"/>
      <c r="AB98" s="49"/>
      <c r="AC98" s="49"/>
      <c r="AD98" s="49"/>
      <c r="AE98" s="49"/>
    </row>
    <row r="99" spans="2:31" x14ac:dyDescent="0.25">
      <c r="B99" s="49"/>
      <c r="C99" s="49"/>
      <c r="D99" s="92"/>
      <c r="E99" s="92"/>
      <c r="F99" s="92"/>
      <c r="G99" s="92"/>
      <c r="H99" s="92"/>
      <c r="I99" s="92"/>
      <c r="J99" s="92"/>
      <c r="K99" s="92"/>
      <c r="L99" s="92"/>
      <c r="M99" s="92"/>
      <c r="N99" s="195"/>
      <c r="O99" s="195"/>
      <c r="P99" s="195"/>
      <c r="Q99" s="195"/>
      <c r="R99" s="195"/>
      <c r="S99" s="195"/>
      <c r="T99" s="195"/>
      <c r="U99" s="195"/>
      <c r="V99" s="195"/>
      <c r="W99" s="201"/>
      <c r="X99" s="201"/>
      <c r="Y99" s="49"/>
      <c r="Z99" s="49"/>
      <c r="AA99" s="49"/>
      <c r="AB99" s="49"/>
      <c r="AC99" s="49"/>
      <c r="AD99" s="49"/>
      <c r="AE99" s="49"/>
    </row>
    <row r="100" spans="2:31" x14ac:dyDescent="0.25">
      <c r="B100" s="49"/>
      <c r="C100" s="49"/>
      <c r="D100" s="92"/>
      <c r="E100" s="92"/>
      <c r="F100" s="92"/>
      <c r="G100" s="92"/>
      <c r="H100" s="92"/>
      <c r="I100" s="92"/>
      <c r="J100" s="92"/>
      <c r="K100" s="92"/>
      <c r="L100" s="112"/>
      <c r="M100" s="112"/>
      <c r="N100" s="195"/>
      <c r="O100" s="195"/>
      <c r="P100" s="195"/>
      <c r="Q100" s="195"/>
      <c r="R100" s="195"/>
      <c r="S100" s="195"/>
      <c r="T100" s="195"/>
      <c r="U100" s="195"/>
      <c r="V100" s="195"/>
      <c r="W100" s="201"/>
      <c r="X100" s="201"/>
      <c r="Y100" s="49"/>
      <c r="Z100" s="49"/>
      <c r="AA100" s="49"/>
      <c r="AB100" s="49"/>
      <c r="AC100" s="49"/>
      <c r="AD100" s="49"/>
      <c r="AE100" s="49"/>
    </row>
    <row r="101" spans="2:31" x14ac:dyDescent="0.25">
      <c r="B101" s="49"/>
      <c r="C101" s="49"/>
      <c r="D101" s="92"/>
      <c r="E101" s="92"/>
      <c r="F101" s="92"/>
      <c r="G101" s="92"/>
      <c r="H101" s="92"/>
      <c r="I101" s="92"/>
      <c r="J101" s="92"/>
      <c r="K101" s="92"/>
      <c r="L101" s="112"/>
      <c r="M101" s="112"/>
      <c r="N101" s="195"/>
      <c r="O101" s="195"/>
      <c r="P101" s="195"/>
      <c r="Q101" s="195"/>
      <c r="R101" s="195"/>
      <c r="S101" s="195"/>
      <c r="T101" s="195"/>
      <c r="U101" s="195"/>
      <c r="V101" s="195"/>
      <c r="W101" s="201"/>
      <c r="X101" s="201"/>
      <c r="Y101" s="49"/>
      <c r="Z101" s="49"/>
      <c r="AA101" s="49"/>
      <c r="AB101" s="49"/>
      <c r="AC101" s="49"/>
      <c r="AD101" s="49"/>
      <c r="AE101" s="49"/>
    </row>
    <row r="102" spans="2:31" x14ac:dyDescent="0.25">
      <c r="B102" s="49"/>
      <c r="C102" s="49"/>
      <c r="D102" s="92"/>
      <c r="E102" s="92"/>
      <c r="F102" s="92"/>
      <c r="G102" s="92"/>
      <c r="H102" s="92"/>
      <c r="I102" s="92"/>
      <c r="J102" s="92"/>
      <c r="K102" s="92"/>
      <c r="L102" s="112"/>
      <c r="M102" s="112"/>
      <c r="N102" s="195"/>
      <c r="O102" s="195"/>
      <c r="P102" s="195"/>
      <c r="Q102" s="195"/>
      <c r="R102" s="195"/>
      <c r="S102" s="195"/>
      <c r="T102" s="195"/>
      <c r="U102" s="195"/>
      <c r="V102" s="195"/>
      <c r="W102" s="201"/>
      <c r="X102" s="201"/>
      <c r="Y102" s="49"/>
      <c r="Z102" s="49"/>
      <c r="AA102" s="49"/>
      <c r="AB102" s="49"/>
      <c r="AC102" s="49"/>
      <c r="AD102" s="49"/>
      <c r="AE102" s="49"/>
    </row>
    <row r="103" spans="2:31" x14ac:dyDescent="0.25">
      <c r="B103" s="49"/>
      <c r="C103" s="49"/>
      <c r="D103" s="92"/>
      <c r="E103" s="92"/>
      <c r="F103" s="92"/>
      <c r="G103" s="92"/>
      <c r="H103" s="92"/>
      <c r="I103" s="92"/>
      <c r="J103" s="92"/>
      <c r="K103" s="92"/>
      <c r="L103" s="112"/>
      <c r="M103" s="112"/>
      <c r="N103" s="195"/>
      <c r="O103" s="195"/>
      <c r="P103" s="195"/>
      <c r="Q103" s="195"/>
      <c r="R103" s="195"/>
      <c r="S103" s="195"/>
      <c r="T103" s="195"/>
      <c r="U103" s="195"/>
      <c r="V103" s="195"/>
      <c r="W103" s="201"/>
      <c r="X103" s="201"/>
      <c r="Y103" s="49"/>
      <c r="Z103" s="49"/>
      <c r="AA103" s="49"/>
      <c r="AB103" s="49"/>
      <c r="AC103" s="49"/>
      <c r="AD103" s="49"/>
      <c r="AE103" s="49"/>
    </row>
    <row r="104" spans="2:31" x14ac:dyDescent="0.25">
      <c r="B104" s="49"/>
      <c r="C104" s="49"/>
      <c r="D104" s="92"/>
      <c r="E104" s="92"/>
      <c r="F104" s="92"/>
      <c r="G104" s="92"/>
      <c r="H104" s="92"/>
      <c r="I104" s="92"/>
      <c r="J104" s="92"/>
      <c r="K104" s="92"/>
      <c r="L104" s="92"/>
      <c r="M104" s="92"/>
      <c r="N104" s="195"/>
      <c r="O104" s="195"/>
      <c r="P104" s="195"/>
      <c r="Q104" s="195"/>
      <c r="R104" s="195"/>
      <c r="S104" s="195"/>
      <c r="T104" s="195"/>
      <c r="U104" s="195"/>
      <c r="V104" s="195"/>
      <c r="W104" s="201"/>
      <c r="X104" s="201"/>
      <c r="Y104" s="49"/>
      <c r="Z104" s="49"/>
      <c r="AA104" s="49"/>
      <c r="AB104" s="49"/>
      <c r="AC104" s="49"/>
      <c r="AD104" s="49"/>
      <c r="AE104" s="49"/>
    </row>
    <row r="105" spans="2:31" x14ac:dyDescent="0.25">
      <c r="B105" s="49"/>
      <c r="C105" s="49"/>
      <c r="D105" s="92"/>
      <c r="E105" s="92"/>
      <c r="F105" s="92"/>
      <c r="G105" s="92"/>
      <c r="H105" s="92"/>
      <c r="I105" s="92"/>
      <c r="J105" s="92"/>
      <c r="K105" s="92"/>
      <c r="L105" s="92"/>
      <c r="M105" s="92"/>
      <c r="N105" s="195"/>
      <c r="O105" s="195"/>
      <c r="P105" s="195"/>
      <c r="Q105" s="195"/>
      <c r="R105" s="195"/>
      <c r="S105" s="195"/>
      <c r="T105" s="195"/>
      <c r="U105" s="195"/>
      <c r="V105" s="195"/>
      <c r="W105" s="201"/>
      <c r="X105" s="201"/>
      <c r="Y105" s="49"/>
      <c r="Z105" s="49"/>
      <c r="AA105" s="49"/>
      <c r="AB105" s="49"/>
      <c r="AC105" s="49"/>
      <c r="AD105" s="49"/>
      <c r="AE105" s="49"/>
    </row>
    <row r="106" spans="2:31" x14ac:dyDescent="0.25">
      <c r="B106" s="49"/>
      <c r="C106" s="49"/>
      <c r="D106" s="92"/>
      <c r="E106" s="92"/>
      <c r="F106" s="92"/>
      <c r="G106" s="92"/>
      <c r="H106" s="92"/>
      <c r="I106" s="92"/>
      <c r="J106" s="92"/>
      <c r="K106" s="92"/>
      <c r="L106" s="92"/>
      <c r="M106" s="92"/>
      <c r="N106" s="195"/>
      <c r="O106" s="195"/>
      <c r="P106" s="195"/>
      <c r="Q106" s="195"/>
      <c r="R106" s="195"/>
      <c r="S106" s="195"/>
      <c r="T106" s="195"/>
      <c r="U106" s="195"/>
      <c r="V106" s="195"/>
      <c r="W106" s="201"/>
      <c r="X106" s="201"/>
      <c r="Y106" s="49"/>
      <c r="Z106" s="49"/>
      <c r="AA106" s="49"/>
      <c r="AB106" s="49"/>
      <c r="AC106" s="49"/>
      <c r="AD106" s="49"/>
      <c r="AE106" s="49"/>
    </row>
    <row r="107" spans="2:31" x14ac:dyDescent="0.25">
      <c r="B107" s="49"/>
      <c r="C107" s="49"/>
      <c r="D107" s="92"/>
      <c r="E107" s="92"/>
      <c r="F107" s="92"/>
      <c r="G107" s="92"/>
      <c r="H107" s="92"/>
      <c r="I107" s="92"/>
      <c r="J107" s="92"/>
      <c r="K107" s="92"/>
      <c r="L107" s="92"/>
      <c r="M107" s="92"/>
      <c r="N107" s="195"/>
      <c r="O107" s="195"/>
      <c r="P107" s="195"/>
      <c r="Q107" s="195"/>
      <c r="R107" s="195"/>
      <c r="S107" s="195"/>
      <c r="T107" s="195"/>
      <c r="U107" s="195"/>
      <c r="V107" s="195"/>
      <c r="W107" s="201"/>
      <c r="X107" s="201"/>
      <c r="Y107" s="49"/>
      <c r="Z107" s="49"/>
      <c r="AA107" s="49"/>
      <c r="AB107" s="49"/>
      <c r="AC107" s="49"/>
      <c r="AD107" s="49"/>
      <c r="AE107" s="49"/>
    </row>
    <row r="108" spans="2:31" x14ac:dyDescent="0.25">
      <c r="B108" s="49"/>
      <c r="C108" s="49"/>
      <c r="D108" s="92"/>
      <c r="E108" s="92"/>
      <c r="F108" s="92"/>
      <c r="G108" s="92"/>
      <c r="H108" s="92"/>
      <c r="I108" s="92"/>
      <c r="J108" s="92"/>
      <c r="K108" s="92"/>
      <c r="L108" s="92"/>
      <c r="M108" s="92"/>
      <c r="N108" s="195"/>
      <c r="O108" s="195"/>
      <c r="P108" s="195"/>
      <c r="Q108" s="195"/>
      <c r="R108" s="195"/>
      <c r="S108" s="195"/>
      <c r="T108" s="195"/>
      <c r="U108" s="195"/>
      <c r="V108" s="195"/>
      <c r="W108" s="201"/>
      <c r="X108" s="201"/>
      <c r="Y108" s="49"/>
      <c r="Z108" s="49"/>
      <c r="AA108" s="49"/>
      <c r="AB108" s="49"/>
      <c r="AC108" s="49"/>
      <c r="AD108" s="49"/>
      <c r="AE108" s="49"/>
    </row>
    <row r="109" spans="2:31" x14ac:dyDescent="0.25">
      <c r="B109" s="49"/>
      <c r="C109" s="49"/>
      <c r="D109" s="92"/>
      <c r="E109" s="92"/>
      <c r="F109" s="92"/>
      <c r="G109" s="92"/>
      <c r="H109" s="92"/>
      <c r="I109" s="92"/>
      <c r="J109" s="92"/>
      <c r="K109" s="92"/>
      <c r="L109" s="92"/>
      <c r="M109" s="92"/>
      <c r="N109" s="195"/>
      <c r="O109" s="195"/>
      <c r="P109" s="195"/>
      <c r="Q109" s="195"/>
      <c r="R109" s="195"/>
      <c r="S109" s="195"/>
      <c r="T109" s="195"/>
      <c r="U109" s="195"/>
      <c r="V109" s="195"/>
      <c r="W109" s="201"/>
      <c r="X109" s="201"/>
      <c r="Y109" s="49"/>
      <c r="Z109" s="49"/>
      <c r="AA109" s="49"/>
      <c r="AB109" s="49"/>
      <c r="AC109" s="49"/>
      <c r="AD109" s="49"/>
      <c r="AE109" s="49"/>
    </row>
    <row r="110" spans="2:31" x14ac:dyDescent="0.25">
      <c r="B110" s="49"/>
      <c r="C110" s="49"/>
      <c r="D110" s="92"/>
      <c r="E110" s="92"/>
      <c r="F110" s="92"/>
      <c r="G110" s="92"/>
      <c r="H110" s="92"/>
      <c r="I110" s="92"/>
      <c r="J110" s="92"/>
      <c r="K110" s="92"/>
      <c r="L110" s="92"/>
      <c r="M110" s="92"/>
      <c r="N110" s="195"/>
      <c r="O110" s="195"/>
      <c r="P110" s="195"/>
      <c r="Q110" s="195"/>
      <c r="R110" s="195"/>
      <c r="S110" s="195"/>
      <c r="T110" s="195"/>
      <c r="U110" s="195"/>
      <c r="V110" s="195"/>
      <c r="W110" s="201"/>
      <c r="X110" s="201"/>
      <c r="Y110" s="49"/>
      <c r="Z110" s="49"/>
      <c r="AA110" s="49"/>
      <c r="AB110" s="49"/>
      <c r="AC110" s="49"/>
      <c r="AD110" s="49"/>
      <c r="AE110" s="49"/>
    </row>
    <row r="111" spans="2:31" x14ac:dyDescent="0.25">
      <c r="B111" s="49"/>
      <c r="C111" s="49"/>
      <c r="D111" s="92"/>
      <c r="E111" s="92"/>
      <c r="F111" s="92"/>
      <c r="G111" s="92"/>
      <c r="H111" s="92"/>
      <c r="I111" s="92"/>
      <c r="J111" s="92"/>
      <c r="K111" s="92"/>
      <c r="L111" s="92"/>
      <c r="M111" s="92"/>
      <c r="N111" s="195"/>
      <c r="O111" s="195"/>
      <c r="P111" s="195"/>
      <c r="Q111" s="195"/>
      <c r="R111" s="195"/>
      <c r="S111" s="195"/>
      <c r="T111" s="195"/>
      <c r="U111" s="195"/>
      <c r="V111" s="195"/>
      <c r="W111" s="201"/>
      <c r="X111" s="201"/>
      <c r="Y111" s="49"/>
      <c r="Z111" s="49"/>
      <c r="AA111" s="49"/>
      <c r="AB111" s="49"/>
      <c r="AC111" s="49"/>
      <c r="AD111" s="49"/>
      <c r="AE111" s="49"/>
    </row>
    <row r="112" spans="2:31" x14ac:dyDescent="0.25">
      <c r="B112" s="49"/>
      <c r="C112" s="49"/>
      <c r="D112" s="92"/>
      <c r="E112" s="92"/>
      <c r="F112" s="92"/>
      <c r="G112" s="92"/>
      <c r="H112" s="92"/>
      <c r="I112" s="92"/>
      <c r="J112" s="92"/>
      <c r="K112" s="92"/>
      <c r="L112" s="92"/>
      <c r="M112" s="92"/>
      <c r="N112" s="195"/>
      <c r="O112" s="195"/>
      <c r="P112" s="195"/>
      <c r="Q112" s="195"/>
      <c r="R112" s="195"/>
      <c r="S112" s="195"/>
      <c r="T112" s="195"/>
      <c r="U112" s="195"/>
      <c r="V112" s="195"/>
      <c r="W112" s="201"/>
      <c r="X112" s="201"/>
      <c r="Y112" s="49"/>
      <c r="Z112" s="49"/>
      <c r="AA112" s="49"/>
      <c r="AB112" s="49"/>
      <c r="AC112" s="49"/>
      <c r="AD112" s="49"/>
      <c r="AE112" s="49"/>
    </row>
    <row r="113" spans="2:31" x14ac:dyDescent="0.25">
      <c r="B113" s="49"/>
      <c r="C113" s="49"/>
      <c r="D113" s="92"/>
      <c r="E113" s="92"/>
      <c r="F113" s="92"/>
      <c r="G113" s="92"/>
      <c r="H113" s="92"/>
      <c r="I113" s="92"/>
      <c r="J113" s="92"/>
      <c r="K113" s="92"/>
      <c r="L113" s="92"/>
      <c r="M113" s="92"/>
      <c r="N113" s="195"/>
      <c r="O113" s="195"/>
      <c r="P113" s="195"/>
      <c r="Q113" s="195"/>
      <c r="R113" s="195"/>
      <c r="S113" s="195"/>
      <c r="T113" s="195"/>
      <c r="U113" s="195"/>
      <c r="V113" s="195"/>
      <c r="W113" s="201"/>
      <c r="X113" s="201"/>
      <c r="Y113" s="49"/>
      <c r="Z113" s="49"/>
      <c r="AA113" s="49"/>
      <c r="AB113" s="49"/>
      <c r="AC113" s="49"/>
      <c r="AD113" s="49"/>
      <c r="AE113" s="49"/>
    </row>
    <row r="114" spans="2:31" x14ac:dyDescent="0.25">
      <c r="B114" s="49"/>
      <c r="C114" s="49"/>
      <c r="D114" s="92"/>
      <c r="E114" s="92"/>
      <c r="F114" s="92"/>
      <c r="G114" s="92"/>
      <c r="H114" s="92"/>
      <c r="I114" s="92"/>
      <c r="J114" s="92"/>
      <c r="K114" s="92"/>
      <c r="L114" s="92"/>
      <c r="M114" s="92"/>
      <c r="N114" s="195"/>
      <c r="O114" s="195"/>
      <c r="P114" s="195"/>
      <c r="Q114" s="195"/>
      <c r="R114" s="195"/>
      <c r="S114" s="195"/>
      <c r="T114" s="195"/>
      <c r="U114" s="195"/>
      <c r="V114" s="195"/>
      <c r="W114" s="201"/>
      <c r="X114" s="201"/>
      <c r="Y114" s="49"/>
      <c r="Z114" s="49"/>
      <c r="AA114" s="49"/>
      <c r="AB114" s="49"/>
      <c r="AC114" s="49"/>
      <c r="AD114" s="49"/>
      <c r="AE114" s="49"/>
    </row>
    <row r="115" spans="2:31" x14ac:dyDescent="0.25">
      <c r="B115" s="49"/>
      <c r="C115" s="49"/>
      <c r="D115" s="92"/>
      <c r="E115" s="92"/>
      <c r="F115" s="92"/>
      <c r="G115" s="92"/>
      <c r="H115" s="92"/>
      <c r="I115" s="92"/>
      <c r="J115" s="92"/>
      <c r="K115" s="92"/>
      <c r="L115" s="92"/>
      <c r="M115" s="92"/>
      <c r="N115" s="195"/>
      <c r="O115" s="195"/>
      <c r="P115" s="195"/>
      <c r="Q115" s="195"/>
      <c r="R115" s="195"/>
      <c r="S115" s="195"/>
      <c r="T115" s="195"/>
      <c r="U115" s="195"/>
      <c r="V115" s="195"/>
      <c r="W115" s="201"/>
      <c r="X115" s="201"/>
      <c r="Y115" s="49"/>
      <c r="Z115" s="49"/>
      <c r="AA115" s="49"/>
      <c r="AB115" s="49"/>
      <c r="AC115" s="49"/>
      <c r="AD115" s="49"/>
      <c r="AE115" s="49"/>
    </row>
    <row r="116" spans="2:31" x14ac:dyDescent="0.25">
      <c r="B116" s="49"/>
      <c r="C116" s="49"/>
      <c r="D116" s="92"/>
      <c r="E116" s="92"/>
      <c r="F116" s="92"/>
      <c r="G116" s="92"/>
      <c r="H116" s="92"/>
      <c r="I116" s="92"/>
      <c r="J116" s="92"/>
      <c r="K116" s="92"/>
      <c r="L116" s="92"/>
      <c r="M116" s="92"/>
      <c r="N116" s="195"/>
      <c r="O116" s="195"/>
      <c r="P116" s="195"/>
      <c r="Q116" s="195"/>
      <c r="R116" s="195"/>
      <c r="S116" s="195"/>
      <c r="T116" s="195"/>
      <c r="U116" s="195"/>
      <c r="V116" s="195"/>
      <c r="W116" s="201"/>
      <c r="X116" s="201"/>
      <c r="Y116" s="49"/>
      <c r="Z116" s="49"/>
      <c r="AA116" s="49"/>
      <c r="AB116" s="49"/>
      <c r="AC116" s="49"/>
      <c r="AD116" s="49"/>
      <c r="AE116" s="49"/>
    </row>
    <row r="117" spans="2:31" x14ac:dyDescent="0.25">
      <c r="B117" s="49"/>
      <c r="C117" s="49"/>
      <c r="D117" s="92"/>
      <c r="E117" s="92"/>
      <c r="F117" s="92"/>
      <c r="G117" s="92"/>
      <c r="H117" s="92"/>
      <c r="I117" s="92"/>
      <c r="J117" s="92"/>
      <c r="K117" s="92"/>
      <c r="L117" s="92"/>
      <c r="M117" s="92"/>
      <c r="N117" s="195"/>
      <c r="O117" s="195"/>
      <c r="P117" s="195"/>
      <c r="Q117" s="195"/>
      <c r="R117" s="195"/>
      <c r="S117" s="195"/>
      <c r="T117" s="195"/>
      <c r="U117" s="195"/>
      <c r="V117" s="195"/>
      <c r="W117" s="201"/>
      <c r="X117" s="201"/>
      <c r="Y117" s="49"/>
      <c r="Z117" s="49"/>
      <c r="AA117" s="49"/>
      <c r="AB117" s="49"/>
      <c r="AC117" s="49"/>
      <c r="AD117" s="49"/>
      <c r="AE117" s="49"/>
    </row>
    <row r="118" spans="2:31" x14ac:dyDescent="0.25">
      <c r="B118" s="49"/>
      <c r="C118" s="49"/>
      <c r="D118" s="92"/>
      <c r="E118" s="92"/>
      <c r="F118" s="92"/>
      <c r="G118" s="92"/>
      <c r="H118" s="92"/>
      <c r="I118" s="92"/>
      <c r="J118" s="92"/>
      <c r="K118" s="92"/>
      <c r="L118" s="92"/>
      <c r="M118" s="92"/>
      <c r="N118" s="195"/>
      <c r="O118" s="195"/>
      <c r="P118" s="195"/>
      <c r="Q118" s="195"/>
      <c r="R118" s="195"/>
      <c r="S118" s="195"/>
      <c r="T118" s="195"/>
      <c r="U118" s="195"/>
      <c r="V118" s="195"/>
      <c r="W118" s="201"/>
      <c r="X118" s="201"/>
      <c r="Y118" s="49"/>
      <c r="Z118" s="49"/>
      <c r="AA118" s="49"/>
      <c r="AB118" s="49"/>
      <c r="AC118" s="49"/>
      <c r="AD118" s="49"/>
      <c r="AE118" s="49"/>
    </row>
    <row r="119" spans="2:31" x14ac:dyDescent="0.25">
      <c r="B119" s="49"/>
      <c r="C119" s="49"/>
      <c r="D119" s="92"/>
      <c r="E119" s="92"/>
      <c r="F119" s="92"/>
      <c r="G119" s="92"/>
      <c r="H119" s="92"/>
      <c r="I119" s="92"/>
      <c r="J119" s="92"/>
      <c r="K119" s="92"/>
      <c r="L119" s="92"/>
      <c r="M119" s="92"/>
      <c r="N119" s="195"/>
      <c r="O119" s="195"/>
      <c r="P119" s="195"/>
      <c r="Q119" s="195"/>
      <c r="R119" s="195"/>
      <c r="S119" s="195"/>
      <c r="T119" s="195"/>
      <c r="U119" s="195"/>
      <c r="V119" s="195"/>
      <c r="W119" s="201"/>
      <c r="X119" s="201"/>
      <c r="Y119" s="49"/>
      <c r="Z119" s="49"/>
      <c r="AA119" s="49"/>
      <c r="AB119" s="49"/>
      <c r="AC119" s="49"/>
      <c r="AD119" s="49"/>
      <c r="AE119" s="49"/>
    </row>
    <row r="120" spans="2:31" x14ac:dyDescent="0.25">
      <c r="B120" s="49"/>
      <c r="C120" s="49"/>
      <c r="D120" s="92"/>
      <c r="E120" s="92"/>
      <c r="F120" s="92"/>
      <c r="G120" s="92"/>
      <c r="H120" s="92"/>
      <c r="I120" s="92"/>
      <c r="J120" s="92"/>
      <c r="K120" s="92"/>
      <c r="L120" s="92"/>
      <c r="M120" s="92"/>
      <c r="N120" s="195"/>
      <c r="O120" s="195"/>
      <c r="P120" s="195"/>
      <c r="Q120" s="195"/>
      <c r="R120" s="195"/>
      <c r="S120" s="195"/>
      <c r="T120" s="195"/>
      <c r="U120" s="195"/>
      <c r="V120" s="195"/>
      <c r="W120" s="201"/>
      <c r="X120" s="201"/>
      <c r="Y120" s="49"/>
      <c r="Z120" s="49"/>
      <c r="AA120" s="49"/>
      <c r="AB120" s="49"/>
      <c r="AC120" s="49"/>
      <c r="AD120" s="49"/>
      <c r="AE120" s="49"/>
    </row>
    <row r="121" spans="2:31" x14ac:dyDescent="0.25">
      <c r="B121" s="49"/>
      <c r="C121" s="49"/>
      <c r="D121" s="92"/>
      <c r="E121" s="92"/>
      <c r="F121" s="92"/>
      <c r="G121" s="92"/>
      <c r="H121" s="92"/>
      <c r="I121" s="92"/>
      <c r="J121" s="92"/>
      <c r="K121" s="92"/>
      <c r="L121" s="92"/>
      <c r="M121" s="92"/>
      <c r="N121" s="195"/>
      <c r="O121" s="195"/>
      <c r="P121" s="195"/>
      <c r="Q121" s="195"/>
      <c r="R121" s="195"/>
      <c r="S121" s="195"/>
      <c r="T121" s="195"/>
      <c r="U121" s="195"/>
      <c r="V121" s="195"/>
      <c r="W121" s="201"/>
      <c r="X121" s="201"/>
      <c r="Y121" s="49"/>
      <c r="Z121" s="49"/>
      <c r="AA121" s="49"/>
      <c r="AB121" s="49"/>
      <c r="AC121" s="49"/>
      <c r="AD121" s="49"/>
      <c r="AE121" s="49"/>
    </row>
    <row r="122" spans="2:31" x14ac:dyDescent="0.25">
      <c r="B122" s="49"/>
      <c r="C122" s="49"/>
      <c r="D122" s="92"/>
      <c r="E122" s="92"/>
      <c r="F122" s="92"/>
      <c r="G122" s="92"/>
      <c r="H122" s="92"/>
      <c r="I122" s="92"/>
      <c r="J122" s="92"/>
      <c r="K122" s="92"/>
      <c r="L122" s="92"/>
      <c r="M122" s="92"/>
      <c r="N122" s="195"/>
      <c r="O122" s="195"/>
      <c r="P122" s="195"/>
      <c r="Q122" s="195"/>
      <c r="R122" s="195"/>
      <c r="S122" s="195"/>
      <c r="T122" s="195"/>
      <c r="U122" s="195"/>
      <c r="V122" s="195"/>
      <c r="W122" s="201"/>
      <c r="X122" s="201"/>
      <c r="Y122" s="49"/>
      <c r="Z122" s="49"/>
      <c r="AA122" s="49"/>
      <c r="AB122" s="49"/>
      <c r="AC122" s="49"/>
      <c r="AD122" s="49"/>
      <c r="AE122" s="49"/>
    </row>
    <row r="123" spans="2:31" x14ac:dyDescent="0.25">
      <c r="B123" s="49"/>
      <c r="C123" s="49"/>
      <c r="D123" s="92"/>
      <c r="E123" s="92"/>
      <c r="F123" s="92"/>
      <c r="G123" s="92"/>
      <c r="H123" s="92"/>
      <c r="I123" s="92"/>
      <c r="J123" s="92"/>
      <c r="K123" s="92"/>
      <c r="L123" s="92"/>
      <c r="M123" s="92"/>
      <c r="N123" s="195"/>
      <c r="O123" s="195"/>
      <c r="P123" s="195"/>
      <c r="Q123" s="195"/>
      <c r="R123" s="195"/>
      <c r="S123" s="195"/>
      <c r="T123" s="195"/>
      <c r="U123" s="195"/>
      <c r="V123" s="195"/>
      <c r="W123" s="201"/>
      <c r="X123" s="201"/>
      <c r="Y123" s="49"/>
      <c r="Z123" s="49"/>
      <c r="AA123" s="49"/>
      <c r="AB123" s="49"/>
      <c r="AC123" s="49"/>
      <c r="AD123" s="49"/>
      <c r="AE123" s="49"/>
    </row>
    <row r="124" spans="2:31" x14ac:dyDescent="0.25">
      <c r="B124" s="49"/>
      <c r="C124" s="49"/>
      <c r="D124" s="49"/>
      <c r="E124" s="49"/>
      <c r="F124" s="49"/>
      <c r="G124" s="49"/>
      <c r="H124" s="49"/>
      <c r="I124" s="49"/>
      <c r="J124" s="49"/>
      <c r="K124" s="49"/>
      <c r="L124" s="49"/>
      <c r="M124" s="84"/>
      <c r="N124" s="201"/>
      <c r="O124" s="201"/>
      <c r="P124" s="201"/>
      <c r="Q124" s="201"/>
      <c r="R124" s="201"/>
      <c r="S124" s="201"/>
      <c r="T124" s="201"/>
      <c r="U124" s="201"/>
      <c r="V124" s="201"/>
      <c r="W124" s="201"/>
      <c r="X124" s="201"/>
      <c r="Y124" s="49"/>
      <c r="Z124" s="49"/>
      <c r="AA124" s="49"/>
      <c r="AB124" s="49"/>
      <c r="AC124" s="49"/>
      <c r="AD124" s="49"/>
      <c r="AE124" s="49"/>
    </row>
    <row r="125" spans="2:31" x14ac:dyDescent="0.25">
      <c r="B125" s="49"/>
      <c r="C125" s="49"/>
      <c r="D125" s="49"/>
      <c r="E125" s="49"/>
      <c r="F125" s="49"/>
      <c r="G125" s="49"/>
      <c r="H125" s="49"/>
      <c r="I125" s="49"/>
      <c r="J125" s="49"/>
      <c r="K125" s="49"/>
      <c r="L125" s="49"/>
      <c r="M125" s="84"/>
      <c r="N125" s="201"/>
      <c r="O125" s="201"/>
      <c r="P125" s="201"/>
      <c r="Q125" s="201"/>
      <c r="R125" s="201"/>
      <c r="S125" s="201"/>
      <c r="T125" s="201"/>
      <c r="U125" s="201"/>
      <c r="V125" s="201"/>
      <c r="W125" s="201"/>
      <c r="X125" s="201"/>
      <c r="Y125" s="49"/>
      <c r="Z125" s="49"/>
      <c r="AA125" s="49"/>
      <c r="AB125" s="49"/>
      <c r="AC125" s="49"/>
      <c r="AD125" s="49"/>
      <c r="AE125" s="49"/>
    </row>
    <row r="126" spans="2:31" x14ac:dyDescent="0.25">
      <c r="B126" s="49"/>
      <c r="C126" s="49"/>
      <c r="D126" s="49"/>
      <c r="E126" s="49"/>
      <c r="F126" s="49"/>
      <c r="G126" s="49"/>
      <c r="H126" s="49"/>
      <c r="I126" s="49"/>
      <c r="J126" s="49"/>
      <c r="K126" s="49"/>
      <c r="L126" s="49"/>
      <c r="M126" s="84"/>
      <c r="N126" s="201"/>
      <c r="O126" s="201"/>
      <c r="P126" s="201"/>
      <c r="Q126" s="201"/>
      <c r="R126" s="201"/>
      <c r="S126" s="201"/>
      <c r="T126" s="201"/>
      <c r="U126" s="201"/>
      <c r="V126" s="201"/>
      <c r="W126" s="201"/>
      <c r="X126" s="201"/>
      <c r="Y126" s="49"/>
      <c r="Z126" s="49"/>
      <c r="AA126" s="49"/>
      <c r="AB126" s="49"/>
      <c r="AC126" s="49"/>
      <c r="AD126" s="49"/>
      <c r="AE126" s="49"/>
    </row>
    <row r="127" spans="2:31" x14ac:dyDescent="0.25">
      <c r="B127" s="49"/>
      <c r="C127" s="49"/>
      <c r="D127" s="49"/>
      <c r="E127" s="49"/>
      <c r="F127" s="49"/>
      <c r="G127" s="49"/>
      <c r="H127" s="49"/>
      <c r="I127" s="49"/>
      <c r="J127" s="49"/>
      <c r="K127" s="49"/>
      <c r="L127" s="49"/>
      <c r="M127" s="84"/>
      <c r="N127" s="84"/>
      <c r="O127" s="84"/>
      <c r="P127" s="84"/>
      <c r="Q127" s="201"/>
      <c r="R127" s="201"/>
      <c r="S127" s="201"/>
      <c r="T127" s="201"/>
      <c r="U127" s="201"/>
      <c r="V127" s="201"/>
      <c r="W127" s="201"/>
      <c r="X127" s="49"/>
      <c r="Y127" s="49"/>
      <c r="Z127" s="49"/>
      <c r="AA127" s="49"/>
      <c r="AB127" s="49"/>
      <c r="AC127" s="49"/>
      <c r="AD127" s="49"/>
      <c r="AE127" s="49"/>
    </row>
    <row r="128" spans="2:31" x14ac:dyDescent="0.25">
      <c r="B128" s="49"/>
      <c r="C128" s="49"/>
      <c r="D128" s="49"/>
      <c r="E128" s="49"/>
      <c r="F128" s="49"/>
      <c r="G128" s="49"/>
      <c r="H128" s="49"/>
      <c r="I128" s="49"/>
      <c r="J128" s="49"/>
      <c r="K128" s="49"/>
      <c r="L128" s="49"/>
      <c r="M128" s="84"/>
      <c r="N128" s="84"/>
      <c r="O128" s="84"/>
      <c r="P128" s="84"/>
      <c r="Q128" s="201"/>
      <c r="R128" s="201"/>
      <c r="S128" s="201"/>
      <c r="T128" s="201"/>
      <c r="U128" s="201"/>
      <c r="V128" s="201"/>
      <c r="W128" s="201"/>
      <c r="X128" s="49"/>
      <c r="Y128" s="49"/>
      <c r="Z128" s="49"/>
      <c r="AA128" s="49"/>
      <c r="AB128" s="49"/>
      <c r="AC128" s="49"/>
      <c r="AD128" s="49"/>
      <c r="AE128" s="49"/>
    </row>
    <row r="129" spans="2:31" x14ac:dyDescent="0.25">
      <c r="B129" s="49"/>
      <c r="C129" s="49"/>
      <c r="D129" s="49"/>
      <c r="E129" s="49"/>
      <c r="F129" s="49"/>
      <c r="G129" s="49"/>
      <c r="H129" s="49"/>
      <c r="I129" s="49"/>
      <c r="J129" s="49"/>
      <c r="K129" s="49"/>
      <c r="L129" s="49"/>
      <c r="M129" s="84"/>
      <c r="N129" s="84"/>
      <c r="O129" s="84"/>
      <c r="P129" s="84"/>
      <c r="Q129" s="201"/>
      <c r="R129" s="201"/>
      <c r="S129" s="201"/>
      <c r="T129" s="201"/>
      <c r="U129" s="201"/>
      <c r="V129" s="201"/>
      <c r="W129" s="201"/>
      <c r="X129" s="49"/>
      <c r="Y129" s="49"/>
      <c r="Z129" s="49"/>
      <c r="AA129" s="49"/>
      <c r="AB129" s="49"/>
      <c r="AC129" s="49"/>
      <c r="AD129" s="49"/>
      <c r="AE129" s="49"/>
    </row>
    <row r="130" spans="2:31" x14ac:dyDescent="0.25">
      <c r="B130" s="49"/>
      <c r="C130" s="49"/>
      <c r="D130" s="49"/>
      <c r="E130" s="49"/>
      <c r="F130" s="49"/>
      <c r="G130" s="49"/>
      <c r="H130" s="49"/>
      <c r="I130" s="49"/>
      <c r="J130" s="49"/>
      <c r="K130" s="49"/>
      <c r="L130" s="49"/>
      <c r="M130" s="84"/>
      <c r="N130" s="84"/>
      <c r="O130" s="84"/>
      <c r="P130" s="84"/>
      <c r="Q130" s="201"/>
      <c r="R130" s="201"/>
      <c r="S130" s="201"/>
      <c r="T130" s="201"/>
      <c r="U130" s="201"/>
      <c r="V130" s="201"/>
      <c r="W130" s="201"/>
      <c r="X130" s="49"/>
      <c r="Y130" s="49"/>
      <c r="Z130" s="49"/>
      <c r="AA130" s="49"/>
      <c r="AB130" s="49"/>
      <c r="AC130" s="49"/>
      <c r="AD130" s="49"/>
      <c r="AE130" s="49"/>
    </row>
    <row r="131" spans="2:31" x14ac:dyDescent="0.25">
      <c r="B131" s="49"/>
      <c r="C131" s="49"/>
      <c r="D131" s="49"/>
      <c r="E131" s="49"/>
      <c r="F131" s="49"/>
      <c r="G131" s="49"/>
      <c r="H131" s="49"/>
      <c r="I131" s="49"/>
      <c r="J131" s="49"/>
      <c r="K131" s="49"/>
      <c r="L131" s="49"/>
      <c r="M131" s="84"/>
      <c r="N131" s="84"/>
      <c r="O131" s="84"/>
      <c r="P131" s="84"/>
      <c r="Q131" s="201"/>
      <c r="R131" s="201"/>
      <c r="S131" s="201"/>
      <c r="T131" s="201"/>
      <c r="U131" s="201"/>
      <c r="V131" s="201"/>
      <c r="W131" s="201"/>
      <c r="X131" s="49"/>
      <c r="Y131" s="49"/>
      <c r="Z131" s="49"/>
      <c r="AA131" s="49"/>
      <c r="AB131" s="49"/>
      <c r="AC131" s="49"/>
      <c r="AD131" s="49"/>
      <c r="AE131" s="49"/>
    </row>
    <row r="132" spans="2:31" x14ac:dyDescent="0.25">
      <c r="B132" s="49"/>
      <c r="C132" s="49"/>
      <c r="D132" s="49"/>
      <c r="E132" s="49"/>
      <c r="F132" s="49"/>
      <c r="G132" s="49"/>
      <c r="H132" s="49"/>
      <c r="I132" s="49"/>
      <c r="J132" s="49"/>
      <c r="K132" s="49"/>
      <c r="L132" s="49"/>
      <c r="M132" s="84"/>
      <c r="N132" s="84"/>
      <c r="O132" s="84"/>
      <c r="P132" s="84"/>
      <c r="Q132" s="201"/>
      <c r="R132" s="201"/>
      <c r="S132" s="201"/>
      <c r="T132" s="201"/>
      <c r="U132" s="201"/>
      <c r="V132" s="201"/>
      <c r="W132" s="201"/>
      <c r="X132" s="49"/>
      <c r="Y132" s="49"/>
      <c r="Z132" s="49"/>
      <c r="AA132" s="49"/>
      <c r="AB132" s="49"/>
      <c r="AC132" s="49"/>
      <c r="AD132" s="49"/>
      <c r="AE132" s="49"/>
    </row>
    <row r="133" spans="2:31" x14ac:dyDescent="0.25">
      <c r="B133" s="49"/>
      <c r="C133" s="49"/>
      <c r="D133" s="49"/>
      <c r="E133" s="49"/>
      <c r="F133" s="49"/>
      <c r="G133" s="49"/>
      <c r="H133" s="49"/>
      <c r="I133" s="49"/>
      <c r="J133" s="49"/>
      <c r="K133" s="49"/>
      <c r="L133" s="49"/>
      <c r="M133" s="84"/>
      <c r="N133" s="84"/>
      <c r="O133" s="84"/>
      <c r="P133" s="84"/>
      <c r="Q133" s="201"/>
      <c r="R133" s="201"/>
      <c r="S133" s="201"/>
      <c r="T133" s="201"/>
      <c r="U133" s="201"/>
      <c r="V133" s="201"/>
      <c r="W133" s="201"/>
      <c r="X133" s="49"/>
      <c r="Y133" s="49"/>
      <c r="Z133" s="49"/>
      <c r="AA133" s="49"/>
      <c r="AB133" s="49"/>
      <c r="AC133" s="49"/>
      <c r="AD133" s="49"/>
      <c r="AE133" s="49"/>
    </row>
    <row r="134" spans="2:31" x14ac:dyDescent="0.25">
      <c r="B134" s="49"/>
      <c r="C134" s="49"/>
      <c r="D134" s="49"/>
      <c r="E134" s="49"/>
      <c r="F134" s="49"/>
      <c r="G134" s="49"/>
      <c r="H134" s="49"/>
      <c r="I134" s="49"/>
      <c r="J134" s="49"/>
      <c r="K134" s="49"/>
      <c r="L134" s="49"/>
      <c r="M134" s="84"/>
      <c r="N134" s="84"/>
      <c r="O134" s="84"/>
      <c r="P134" s="84"/>
      <c r="Q134" s="201"/>
      <c r="R134" s="201"/>
      <c r="S134" s="201"/>
      <c r="T134" s="201"/>
      <c r="U134" s="201"/>
      <c r="V134" s="201"/>
      <c r="W134" s="201"/>
      <c r="X134" s="49"/>
      <c r="Y134" s="49"/>
      <c r="Z134" s="49"/>
      <c r="AA134" s="49"/>
      <c r="AB134" s="49"/>
      <c r="AC134" s="49"/>
      <c r="AD134" s="49"/>
      <c r="AE134" s="49"/>
    </row>
    <row r="135" spans="2:31" x14ac:dyDescent="0.25">
      <c r="B135" s="49"/>
      <c r="C135" s="49"/>
      <c r="D135" s="49"/>
      <c r="E135" s="49"/>
      <c r="F135" s="49"/>
      <c r="G135" s="49"/>
      <c r="H135" s="49"/>
      <c r="I135" s="49"/>
      <c r="J135" s="49"/>
      <c r="K135" s="49"/>
      <c r="L135" s="49"/>
      <c r="M135" s="84"/>
      <c r="N135" s="84"/>
      <c r="O135" s="84"/>
      <c r="P135" s="84"/>
      <c r="Q135" s="201"/>
      <c r="R135" s="201"/>
      <c r="S135" s="201"/>
      <c r="T135" s="201"/>
      <c r="U135" s="201"/>
      <c r="V135" s="201"/>
      <c r="W135" s="201"/>
      <c r="X135" s="49"/>
      <c r="Y135" s="49"/>
      <c r="Z135" s="49"/>
      <c r="AA135" s="49"/>
      <c r="AB135" s="49"/>
      <c r="AC135" s="49"/>
      <c r="AD135" s="49"/>
      <c r="AE135" s="49"/>
    </row>
    <row r="136" spans="2:31" x14ac:dyDescent="0.25">
      <c r="B136" s="49"/>
      <c r="C136" s="49"/>
      <c r="D136" s="49"/>
      <c r="E136" s="49"/>
      <c r="F136" s="49"/>
      <c r="G136" s="49"/>
      <c r="H136" s="49"/>
      <c r="I136" s="49"/>
      <c r="J136" s="49"/>
      <c r="K136" s="49"/>
      <c r="L136" s="49"/>
      <c r="M136" s="84"/>
      <c r="N136" s="84"/>
      <c r="O136" s="84"/>
      <c r="P136" s="84"/>
      <c r="Q136" s="201"/>
      <c r="R136" s="201"/>
      <c r="S136" s="201"/>
      <c r="T136" s="201"/>
      <c r="U136" s="201"/>
      <c r="V136" s="201"/>
      <c r="W136" s="201"/>
      <c r="X136" s="49"/>
      <c r="Y136" s="49"/>
      <c r="Z136" s="49"/>
      <c r="AA136" s="49"/>
      <c r="AB136" s="49"/>
      <c r="AC136" s="49"/>
      <c r="AD136" s="49"/>
      <c r="AE136" s="49"/>
    </row>
    <row r="137" spans="2:31" x14ac:dyDescent="0.25">
      <c r="B137" s="49"/>
      <c r="C137" s="49"/>
      <c r="D137" s="49"/>
      <c r="E137" s="49"/>
      <c r="F137" s="49"/>
      <c r="G137" s="49"/>
      <c r="H137" s="49"/>
      <c r="I137" s="49"/>
      <c r="J137" s="49"/>
      <c r="K137" s="49"/>
      <c r="L137" s="49"/>
      <c r="M137" s="84"/>
      <c r="N137" s="84"/>
      <c r="O137" s="84"/>
      <c r="P137" s="84"/>
      <c r="Q137" s="201"/>
      <c r="R137" s="201"/>
      <c r="S137" s="201"/>
      <c r="T137" s="201"/>
      <c r="U137" s="201"/>
      <c r="V137" s="201"/>
      <c r="W137" s="201"/>
      <c r="X137" s="49"/>
      <c r="Y137" s="49"/>
      <c r="Z137" s="49"/>
      <c r="AA137" s="49"/>
      <c r="AB137" s="49"/>
      <c r="AC137" s="49"/>
      <c r="AD137" s="49"/>
      <c r="AE137" s="49"/>
    </row>
    <row r="138" spans="2:31" x14ac:dyDescent="0.25">
      <c r="B138" s="49"/>
      <c r="C138" s="49"/>
      <c r="D138" s="49"/>
      <c r="E138" s="49"/>
      <c r="F138" s="49"/>
      <c r="G138" s="49"/>
      <c r="H138" s="49"/>
      <c r="I138" s="49"/>
      <c r="J138" s="49"/>
      <c r="K138" s="49"/>
      <c r="L138" s="49"/>
      <c r="M138" s="84"/>
      <c r="N138" s="84"/>
      <c r="O138" s="84"/>
      <c r="P138" s="84"/>
      <c r="Q138" s="201"/>
      <c r="R138" s="201"/>
      <c r="S138" s="201"/>
      <c r="T138" s="201"/>
      <c r="U138" s="201"/>
      <c r="V138" s="201"/>
      <c r="W138" s="201"/>
      <c r="X138" s="49"/>
      <c r="Y138" s="49"/>
      <c r="Z138" s="49"/>
      <c r="AA138" s="49"/>
      <c r="AB138" s="49"/>
      <c r="AC138" s="49"/>
      <c r="AD138" s="49"/>
      <c r="AE138" s="49"/>
    </row>
    <row r="139" spans="2:31" x14ac:dyDescent="0.25">
      <c r="B139" s="49"/>
      <c r="C139" s="49"/>
      <c r="D139" s="49"/>
      <c r="E139" s="49"/>
      <c r="F139" s="49"/>
      <c r="G139" s="49"/>
      <c r="H139" s="49"/>
      <c r="I139" s="49"/>
      <c r="J139" s="49"/>
      <c r="K139" s="49"/>
      <c r="L139" s="49"/>
      <c r="M139" s="84"/>
      <c r="N139" s="84"/>
      <c r="O139" s="84"/>
      <c r="P139" s="84"/>
      <c r="Q139" s="201"/>
      <c r="R139" s="201"/>
      <c r="S139" s="201"/>
      <c r="T139" s="201"/>
      <c r="U139" s="201"/>
      <c r="V139" s="201"/>
      <c r="W139" s="201"/>
      <c r="X139" s="49"/>
      <c r="Y139" s="49"/>
      <c r="Z139" s="49"/>
      <c r="AA139" s="49"/>
      <c r="AB139" s="49"/>
      <c r="AC139" s="49"/>
      <c r="AD139" s="49"/>
      <c r="AE139" s="49"/>
    </row>
    <row r="140" spans="2:31" x14ac:dyDescent="0.25">
      <c r="B140" s="49"/>
      <c r="C140" s="49"/>
      <c r="D140" s="49"/>
      <c r="E140" s="49"/>
      <c r="F140" s="49"/>
      <c r="G140" s="49"/>
      <c r="H140" s="49"/>
      <c r="I140" s="49"/>
      <c r="J140" s="49"/>
      <c r="K140" s="49"/>
      <c r="L140" s="49"/>
      <c r="M140" s="84"/>
      <c r="N140" s="84"/>
      <c r="O140" s="84"/>
      <c r="P140" s="84"/>
      <c r="Q140" s="84"/>
      <c r="R140" s="84"/>
      <c r="S140" s="84"/>
      <c r="T140" s="84"/>
      <c r="U140" s="84"/>
      <c r="V140" s="49"/>
      <c r="W140" s="49"/>
      <c r="X140" s="49"/>
      <c r="Y140" s="49"/>
      <c r="Z140" s="49"/>
      <c r="AA140" s="49"/>
      <c r="AB140" s="49"/>
      <c r="AC140" s="49"/>
      <c r="AD140" s="49"/>
      <c r="AE140" s="49"/>
    </row>
    <row r="141" spans="2:31" x14ac:dyDescent="0.25">
      <c r="B141" s="49"/>
      <c r="C141" s="49"/>
      <c r="D141" s="49"/>
      <c r="E141" s="49"/>
      <c r="F141" s="49"/>
      <c r="G141" s="49"/>
      <c r="H141" s="49"/>
      <c r="I141" s="49"/>
      <c r="J141" s="49"/>
      <c r="K141" s="49"/>
      <c r="L141" s="49"/>
      <c r="M141" s="84"/>
      <c r="N141" s="84"/>
      <c r="O141" s="84"/>
      <c r="P141" s="84"/>
      <c r="Q141" s="84"/>
      <c r="R141" s="84"/>
      <c r="S141" s="84"/>
      <c r="T141" s="84"/>
      <c r="U141" s="84"/>
      <c r="V141" s="49"/>
      <c r="W141" s="49"/>
      <c r="X141" s="49"/>
      <c r="Y141" s="49"/>
      <c r="Z141" s="49"/>
      <c r="AA141" s="49"/>
      <c r="AB141" s="49"/>
      <c r="AC141" s="49"/>
      <c r="AD141" s="49"/>
      <c r="AE141" s="49"/>
    </row>
    <row r="142" spans="2:31" x14ac:dyDescent="0.25">
      <c r="B142" s="49"/>
      <c r="C142" s="49"/>
      <c r="D142" s="49"/>
      <c r="E142" s="49"/>
      <c r="F142" s="49"/>
      <c r="G142" s="49"/>
      <c r="H142" s="49"/>
      <c r="I142" s="49"/>
      <c r="J142" s="49"/>
      <c r="K142" s="49"/>
      <c r="L142" s="49"/>
      <c r="M142" s="84"/>
      <c r="N142" s="84"/>
      <c r="O142" s="84"/>
      <c r="P142" s="84"/>
      <c r="Q142" s="84"/>
      <c r="R142" s="84"/>
      <c r="S142" s="84"/>
      <c r="T142" s="84"/>
      <c r="U142" s="84"/>
      <c r="V142" s="49"/>
      <c r="W142" s="49"/>
      <c r="X142" s="49"/>
      <c r="Y142" s="49"/>
      <c r="Z142" s="49"/>
      <c r="AA142" s="49"/>
      <c r="AB142" s="49"/>
      <c r="AC142" s="49"/>
      <c r="AD142" s="49"/>
      <c r="AE142" s="49"/>
    </row>
    <row r="143" spans="2:31" x14ac:dyDescent="0.25">
      <c r="B143" s="49"/>
      <c r="C143" s="49"/>
      <c r="D143" s="49"/>
      <c r="E143" s="49"/>
      <c r="F143" s="49"/>
      <c r="G143" s="49"/>
      <c r="H143" s="49"/>
      <c r="I143" s="49"/>
      <c r="J143" s="49"/>
      <c r="K143" s="49"/>
      <c r="L143" s="49"/>
      <c r="M143" s="84"/>
      <c r="N143" s="84"/>
      <c r="O143" s="84"/>
      <c r="P143" s="84"/>
      <c r="Q143" s="84"/>
      <c r="R143" s="84"/>
      <c r="S143" s="84"/>
      <c r="T143" s="84"/>
      <c r="U143" s="84"/>
      <c r="V143" s="49"/>
      <c r="W143" s="49"/>
      <c r="X143" s="49"/>
      <c r="Y143" s="49"/>
      <c r="Z143" s="49"/>
      <c r="AA143" s="49"/>
      <c r="AB143" s="49"/>
      <c r="AC143" s="49"/>
      <c r="AD143" s="49"/>
      <c r="AE143" s="49"/>
    </row>
    <row r="144" spans="2:31" x14ac:dyDescent="0.25">
      <c r="B144" s="49"/>
      <c r="C144" s="49"/>
      <c r="D144" s="49"/>
      <c r="E144" s="49"/>
      <c r="F144" s="49"/>
      <c r="G144" s="49"/>
      <c r="H144" s="49"/>
      <c r="I144" s="49"/>
      <c r="J144" s="49"/>
      <c r="K144" s="49"/>
      <c r="L144" s="49"/>
      <c r="M144" s="84"/>
      <c r="N144" s="84"/>
      <c r="O144" s="84"/>
      <c r="P144" s="84"/>
      <c r="Q144" s="84"/>
      <c r="R144" s="84"/>
      <c r="S144" s="84"/>
      <c r="T144" s="84"/>
      <c r="U144" s="84"/>
      <c r="V144" s="49"/>
      <c r="W144" s="49"/>
      <c r="X144" s="49"/>
      <c r="Y144" s="49"/>
      <c r="Z144" s="49"/>
      <c r="AA144" s="49"/>
      <c r="AB144" s="49"/>
      <c r="AC144" s="49"/>
      <c r="AD144" s="49"/>
      <c r="AE144" s="49"/>
    </row>
    <row r="145" spans="2:31" x14ac:dyDescent="0.25">
      <c r="B145" s="49"/>
      <c r="C145" s="49"/>
      <c r="D145" s="49"/>
      <c r="E145" s="49"/>
      <c r="F145" s="49"/>
      <c r="G145" s="49"/>
      <c r="H145" s="49"/>
      <c r="I145" s="49"/>
      <c r="J145" s="49"/>
      <c r="K145" s="49"/>
      <c r="L145" s="49"/>
      <c r="M145" s="84"/>
      <c r="N145" s="84"/>
      <c r="O145" s="84"/>
      <c r="P145" s="84"/>
      <c r="Q145" s="84"/>
      <c r="R145" s="84"/>
      <c r="S145" s="84"/>
      <c r="T145" s="84"/>
      <c r="U145" s="84"/>
      <c r="V145" s="49"/>
      <c r="W145" s="49"/>
      <c r="X145" s="49"/>
      <c r="Y145" s="49"/>
      <c r="Z145" s="49"/>
      <c r="AA145" s="49"/>
      <c r="AB145" s="49"/>
      <c r="AC145" s="49"/>
      <c r="AD145" s="49"/>
      <c r="AE145" s="49"/>
    </row>
    <row r="146" spans="2:31" x14ac:dyDescent="0.25">
      <c r="B146" s="49"/>
      <c r="C146" s="49"/>
      <c r="D146" s="49"/>
      <c r="E146" s="49"/>
      <c r="F146" s="49"/>
      <c r="G146" s="49"/>
      <c r="H146" s="49"/>
      <c r="I146" s="49"/>
      <c r="J146" s="49"/>
      <c r="K146" s="49"/>
      <c r="L146" s="49"/>
      <c r="M146" s="84"/>
      <c r="N146" s="84"/>
      <c r="O146" s="84"/>
      <c r="P146" s="84"/>
      <c r="Q146" s="84"/>
      <c r="R146" s="84"/>
      <c r="S146" s="84"/>
      <c r="T146" s="84"/>
      <c r="U146" s="84"/>
      <c r="V146" s="49"/>
      <c r="W146" s="49"/>
      <c r="X146" s="49"/>
      <c r="Y146" s="49"/>
      <c r="Z146" s="49"/>
      <c r="AA146" s="49"/>
      <c r="AB146" s="49"/>
      <c r="AC146" s="49"/>
      <c r="AD146" s="49"/>
      <c r="AE146" s="49"/>
    </row>
    <row r="147" spans="2:31" x14ac:dyDescent="0.25">
      <c r="B147" s="49"/>
      <c r="C147" s="49"/>
      <c r="D147" s="49"/>
      <c r="E147" s="49"/>
      <c r="F147" s="49"/>
      <c r="G147" s="49"/>
      <c r="H147" s="49"/>
      <c r="I147" s="49"/>
      <c r="J147" s="49"/>
      <c r="K147" s="49"/>
      <c r="L147" s="49"/>
      <c r="M147" s="84"/>
      <c r="N147" s="84"/>
      <c r="O147" s="84"/>
      <c r="P147" s="84"/>
      <c r="Q147" s="84"/>
      <c r="R147" s="84"/>
      <c r="S147" s="84"/>
      <c r="T147" s="84"/>
      <c r="U147" s="84"/>
      <c r="V147" s="49"/>
      <c r="W147" s="49"/>
      <c r="X147" s="49"/>
      <c r="Y147" s="49"/>
      <c r="Z147" s="49"/>
      <c r="AA147" s="49"/>
      <c r="AB147" s="49"/>
      <c r="AC147" s="49"/>
      <c r="AD147" s="49"/>
      <c r="AE147" s="49"/>
    </row>
    <row r="148" spans="2:31" x14ac:dyDescent="0.25">
      <c r="B148" s="49"/>
      <c r="C148" s="49"/>
      <c r="D148" s="49"/>
      <c r="E148" s="49"/>
      <c r="F148" s="49"/>
      <c r="G148" s="49"/>
      <c r="H148" s="49"/>
      <c r="I148" s="49"/>
      <c r="J148" s="49"/>
      <c r="K148" s="49"/>
      <c r="L148" s="49"/>
      <c r="M148" s="51"/>
      <c r="N148" s="51"/>
      <c r="O148" s="51"/>
      <c r="P148" s="51"/>
      <c r="Q148" s="51"/>
      <c r="R148" s="51"/>
      <c r="S148" s="51"/>
      <c r="T148" s="51"/>
      <c r="U148" s="49"/>
      <c r="V148" s="49"/>
      <c r="W148" s="49"/>
      <c r="X148" s="49"/>
      <c r="Y148" s="49"/>
      <c r="Z148" s="49"/>
      <c r="AA148" s="49"/>
      <c r="AB148" s="49"/>
      <c r="AC148" s="49"/>
      <c r="AD148" s="49"/>
      <c r="AE148" s="49"/>
    </row>
    <row r="149" spans="2:31" x14ac:dyDescent="0.25">
      <c r="B149" s="49"/>
      <c r="C149" s="49"/>
      <c r="D149" s="49"/>
      <c r="E149" s="49"/>
      <c r="F149" s="49"/>
      <c r="G149" s="49"/>
      <c r="H149" s="49"/>
      <c r="I149" s="49"/>
      <c r="J149" s="49"/>
      <c r="K149" s="49"/>
      <c r="L149" s="49"/>
      <c r="M149" s="51"/>
      <c r="N149" s="51"/>
      <c r="O149" s="51"/>
      <c r="P149" s="51"/>
      <c r="Q149" s="51"/>
      <c r="R149" s="51"/>
      <c r="S149" s="51"/>
      <c r="T149" s="51"/>
      <c r="U149" s="49"/>
      <c r="V149" s="49"/>
      <c r="W149" s="49"/>
      <c r="X149" s="49"/>
      <c r="Y149" s="49"/>
      <c r="Z149" s="49"/>
      <c r="AA149" s="49"/>
      <c r="AB149" s="49"/>
      <c r="AC149" s="49"/>
      <c r="AD149" s="49"/>
      <c r="AE149" s="49"/>
    </row>
    <row r="150" spans="2:31" x14ac:dyDescent="0.25">
      <c r="B150" s="49"/>
      <c r="C150" s="49"/>
      <c r="D150" s="49"/>
      <c r="E150" s="49"/>
      <c r="F150" s="49"/>
      <c r="G150" s="49"/>
      <c r="H150" s="49"/>
      <c r="I150" s="49"/>
      <c r="J150" s="49"/>
      <c r="K150" s="49"/>
      <c r="L150" s="49"/>
      <c r="M150" s="51"/>
      <c r="N150" s="51"/>
      <c r="O150" s="51"/>
      <c r="P150" s="51"/>
      <c r="Q150" s="51"/>
      <c r="R150" s="51"/>
      <c r="S150" s="51"/>
      <c r="T150" s="51"/>
      <c r="U150" s="49"/>
      <c r="V150" s="49"/>
      <c r="W150" s="49"/>
      <c r="X150" s="49"/>
      <c r="Y150" s="49"/>
      <c r="Z150" s="49"/>
      <c r="AA150" s="49"/>
      <c r="AB150" s="49"/>
      <c r="AC150" s="49"/>
      <c r="AD150" s="49"/>
      <c r="AE150" s="49"/>
    </row>
    <row r="151" spans="2:31" x14ac:dyDescent="0.25">
      <c r="B151" s="49"/>
      <c r="C151" s="49"/>
      <c r="D151" s="49"/>
      <c r="E151" s="49"/>
      <c r="F151" s="49"/>
      <c r="G151" s="49"/>
      <c r="H151" s="49"/>
      <c r="I151" s="49"/>
      <c r="J151" s="49"/>
      <c r="K151" s="49"/>
      <c r="L151" s="49"/>
      <c r="M151" s="51"/>
      <c r="N151" s="51"/>
      <c r="O151" s="51"/>
      <c r="P151" s="51"/>
      <c r="Q151" s="51"/>
      <c r="R151" s="51"/>
      <c r="S151" s="51"/>
      <c r="T151" s="51"/>
      <c r="U151" s="49"/>
      <c r="V151" s="49"/>
      <c r="W151" s="49"/>
      <c r="X151" s="49"/>
      <c r="Y151" s="49"/>
      <c r="Z151" s="49"/>
      <c r="AA151" s="49"/>
      <c r="AB151" s="49"/>
      <c r="AC151" s="49"/>
      <c r="AD151" s="49"/>
      <c r="AE151" s="49"/>
    </row>
    <row r="152" spans="2:31" x14ac:dyDescent="0.25">
      <c r="B152" s="49"/>
      <c r="C152" s="49"/>
      <c r="D152" s="49"/>
      <c r="E152" s="49"/>
      <c r="F152" s="49"/>
      <c r="G152" s="49"/>
      <c r="H152" s="49"/>
      <c r="I152" s="49"/>
      <c r="J152" s="49"/>
      <c r="K152" s="49"/>
      <c r="L152" s="49"/>
      <c r="M152" s="51"/>
      <c r="N152" s="51"/>
      <c r="O152" s="51"/>
      <c r="P152" s="51"/>
      <c r="Q152" s="51"/>
      <c r="R152" s="51"/>
      <c r="S152" s="51"/>
      <c r="T152" s="51"/>
      <c r="U152" s="49"/>
      <c r="V152" s="49"/>
      <c r="W152" s="49"/>
      <c r="X152" s="49"/>
      <c r="Y152" s="49"/>
      <c r="Z152" s="49"/>
      <c r="AA152" s="49"/>
      <c r="AB152" s="49"/>
      <c r="AC152" s="49"/>
      <c r="AD152" s="49"/>
      <c r="AE152" s="49"/>
    </row>
    <row r="153" spans="2:31" x14ac:dyDescent="0.25">
      <c r="B153" s="49"/>
      <c r="C153" s="49"/>
      <c r="D153" s="49"/>
      <c r="E153" s="49"/>
      <c r="F153" s="49"/>
      <c r="G153" s="49"/>
      <c r="H153" s="49"/>
      <c r="I153" s="49"/>
      <c r="J153" s="49"/>
      <c r="K153" s="49"/>
      <c r="L153" s="49"/>
      <c r="M153" s="51"/>
      <c r="N153" s="51"/>
      <c r="O153" s="51"/>
      <c r="P153" s="51"/>
      <c r="Q153" s="51"/>
      <c r="R153" s="51"/>
      <c r="S153" s="51"/>
      <c r="T153" s="51"/>
      <c r="U153" s="49"/>
      <c r="V153" s="49"/>
      <c r="W153" s="49"/>
      <c r="X153" s="49"/>
      <c r="Y153" s="49"/>
      <c r="Z153" s="49"/>
      <c r="AA153" s="49"/>
      <c r="AB153" s="49"/>
      <c r="AC153" s="49"/>
      <c r="AD153" s="49"/>
      <c r="AE153" s="49"/>
    </row>
    <row r="154" spans="2:31" x14ac:dyDescent="0.25">
      <c r="B154" s="49"/>
      <c r="C154" s="49"/>
      <c r="D154" s="49"/>
      <c r="E154" s="49"/>
      <c r="F154" s="49"/>
      <c r="G154" s="49"/>
      <c r="H154" s="49"/>
      <c r="I154" s="49"/>
      <c r="J154" s="49"/>
      <c r="K154" s="49"/>
      <c r="L154" s="49"/>
      <c r="M154" s="51"/>
      <c r="N154" s="51"/>
      <c r="O154" s="51"/>
      <c r="P154" s="51"/>
      <c r="Q154" s="51"/>
      <c r="R154" s="51"/>
      <c r="S154" s="51"/>
      <c r="T154" s="51"/>
      <c r="U154" s="49"/>
      <c r="V154" s="49"/>
      <c r="W154" s="49"/>
      <c r="X154" s="49"/>
      <c r="Y154" s="49"/>
      <c r="Z154" s="49"/>
      <c r="AA154" s="49"/>
      <c r="AB154" s="49"/>
      <c r="AC154" s="49"/>
      <c r="AD154" s="49"/>
      <c r="AE154" s="49"/>
    </row>
    <row r="155" spans="2:31" x14ac:dyDescent="0.25">
      <c r="B155" s="49"/>
      <c r="C155" s="49"/>
      <c r="D155" s="49"/>
      <c r="E155" s="49"/>
      <c r="F155" s="49"/>
      <c r="G155" s="49"/>
      <c r="H155" s="49"/>
      <c r="I155" s="49"/>
      <c r="J155" s="49"/>
      <c r="K155" s="49"/>
      <c r="L155" s="49"/>
      <c r="M155" s="51"/>
      <c r="N155" s="51"/>
      <c r="O155" s="51"/>
      <c r="P155" s="51"/>
      <c r="Q155" s="51"/>
      <c r="R155" s="51"/>
      <c r="S155" s="51"/>
      <c r="T155" s="51"/>
      <c r="U155" s="49"/>
      <c r="V155" s="49"/>
      <c r="W155" s="49"/>
      <c r="X155" s="49"/>
      <c r="Y155" s="49"/>
      <c r="Z155" s="49"/>
      <c r="AA155" s="49"/>
      <c r="AB155" s="49"/>
      <c r="AC155" s="49"/>
      <c r="AD155" s="49"/>
      <c r="AE155" s="49"/>
    </row>
    <row r="156" spans="2:31" x14ac:dyDescent="0.25">
      <c r="B156" s="49"/>
      <c r="C156" s="49"/>
      <c r="D156" s="49"/>
      <c r="E156" s="49"/>
      <c r="F156" s="49"/>
      <c r="G156" s="49"/>
      <c r="H156" s="49"/>
      <c r="I156" s="49"/>
      <c r="J156" s="49"/>
      <c r="K156" s="49"/>
      <c r="L156" s="49"/>
      <c r="M156" s="51"/>
      <c r="N156" s="51"/>
      <c r="O156" s="51"/>
      <c r="P156" s="51"/>
      <c r="Q156" s="51"/>
      <c r="R156" s="51"/>
      <c r="S156" s="51"/>
      <c r="T156" s="51"/>
      <c r="U156" s="49"/>
      <c r="V156" s="49"/>
      <c r="W156" s="49"/>
      <c r="X156" s="49"/>
      <c r="Y156" s="49"/>
      <c r="Z156" s="49"/>
      <c r="AA156" s="49"/>
      <c r="AB156" s="49"/>
      <c r="AC156" s="49"/>
      <c r="AD156" s="49"/>
      <c r="AE156" s="49"/>
    </row>
    <row r="157" spans="2:31" x14ac:dyDescent="0.25">
      <c r="B157" s="49"/>
      <c r="C157" s="49"/>
      <c r="D157" s="49"/>
      <c r="E157" s="49"/>
      <c r="F157" s="49"/>
      <c r="G157" s="49"/>
      <c r="H157" s="49"/>
      <c r="I157" s="49"/>
      <c r="J157" s="49"/>
      <c r="K157" s="49"/>
      <c r="L157" s="49"/>
      <c r="M157" s="51"/>
      <c r="N157" s="51"/>
      <c r="O157" s="51"/>
      <c r="P157" s="51"/>
      <c r="Q157" s="51"/>
      <c r="R157" s="51"/>
      <c r="S157" s="51"/>
      <c r="T157" s="51"/>
      <c r="U157" s="49"/>
      <c r="V157" s="49"/>
      <c r="W157" s="49"/>
      <c r="X157" s="49"/>
      <c r="Y157" s="49"/>
      <c r="Z157" s="49"/>
      <c r="AA157" s="49"/>
      <c r="AB157" s="49"/>
      <c r="AC157" s="49"/>
      <c r="AD157" s="49"/>
      <c r="AE157" s="49"/>
    </row>
    <row r="158" spans="2:31" x14ac:dyDescent="0.25">
      <c r="B158" s="49"/>
      <c r="C158" s="49"/>
      <c r="D158" s="49"/>
      <c r="E158" s="49"/>
      <c r="F158" s="49"/>
      <c r="G158" s="49"/>
      <c r="H158" s="49"/>
      <c r="I158" s="49"/>
      <c r="J158" s="49"/>
      <c r="K158" s="49"/>
      <c r="L158" s="49"/>
      <c r="M158" s="51"/>
      <c r="N158" s="51"/>
      <c r="O158" s="51"/>
      <c r="P158" s="51"/>
      <c r="Q158" s="51"/>
      <c r="R158" s="51"/>
      <c r="S158" s="51"/>
      <c r="T158" s="51"/>
      <c r="U158" s="49"/>
      <c r="V158" s="49"/>
      <c r="W158" s="49"/>
      <c r="X158" s="49"/>
      <c r="Y158" s="49"/>
      <c r="Z158" s="49"/>
      <c r="AA158" s="49"/>
      <c r="AB158" s="49"/>
      <c r="AC158" s="49"/>
      <c r="AD158" s="49"/>
      <c r="AE158" s="49"/>
    </row>
    <row r="159" spans="2:31" x14ac:dyDescent="0.25">
      <c r="B159" s="49"/>
      <c r="C159" s="49"/>
      <c r="D159" s="49"/>
      <c r="E159" s="49"/>
      <c r="F159" s="49"/>
      <c r="G159" s="49"/>
      <c r="H159" s="49"/>
      <c r="I159" s="49"/>
      <c r="J159" s="49"/>
      <c r="K159" s="49"/>
      <c r="L159" s="49"/>
      <c r="M159" s="51"/>
      <c r="N159" s="51"/>
      <c r="O159" s="51"/>
      <c r="P159" s="51"/>
      <c r="Q159" s="51"/>
      <c r="R159" s="51"/>
      <c r="S159" s="51"/>
      <c r="T159" s="51"/>
      <c r="U159" s="49"/>
      <c r="V159" s="49"/>
      <c r="W159" s="49"/>
      <c r="X159" s="49"/>
      <c r="Y159" s="49"/>
      <c r="Z159" s="49"/>
      <c r="AA159" s="49"/>
      <c r="AB159" s="49"/>
      <c r="AC159" s="49"/>
      <c r="AD159" s="49"/>
      <c r="AE159" s="49"/>
    </row>
    <row r="160" spans="2:31" x14ac:dyDescent="0.25">
      <c r="B160" s="49"/>
      <c r="C160" s="49"/>
      <c r="D160" s="49"/>
      <c r="E160" s="49"/>
      <c r="F160" s="49"/>
      <c r="G160" s="49"/>
      <c r="H160" s="49"/>
      <c r="I160" s="49"/>
      <c r="J160" s="49"/>
      <c r="K160" s="49"/>
      <c r="L160" s="49"/>
      <c r="M160" s="51"/>
      <c r="N160" s="51"/>
      <c r="O160" s="51"/>
      <c r="P160" s="51"/>
      <c r="Q160" s="51"/>
      <c r="R160" s="51"/>
      <c r="S160" s="51"/>
      <c r="T160" s="51"/>
      <c r="U160" s="49"/>
      <c r="V160" s="49"/>
      <c r="W160" s="49"/>
      <c r="X160" s="49"/>
      <c r="Y160" s="49"/>
      <c r="Z160" s="49"/>
      <c r="AA160" s="49"/>
      <c r="AB160" s="49"/>
      <c r="AC160" s="49"/>
      <c r="AD160" s="49"/>
      <c r="AE160" s="49"/>
    </row>
    <row r="161" spans="2:31" x14ac:dyDescent="0.25">
      <c r="B161" s="49"/>
      <c r="C161" s="49"/>
      <c r="D161" s="49"/>
      <c r="E161" s="49"/>
      <c r="F161" s="49"/>
      <c r="G161" s="49"/>
      <c r="H161" s="49"/>
      <c r="I161" s="49"/>
      <c r="J161" s="49"/>
      <c r="K161" s="49"/>
      <c r="L161" s="49"/>
      <c r="M161" s="51"/>
      <c r="N161" s="51"/>
      <c r="O161" s="51"/>
      <c r="P161" s="51"/>
      <c r="Q161" s="51"/>
      <c r="R161" s="51"/>
      <c r="S161" s="51"/>
      <c r="T161" s="51"/>
      <c r="U161" s="49"/>
      <c r="V161" s="49"/>
      <c r="W161" s="49"/>
      <c r="X161" s="49"/>
      <c r="Y161" s="49"/>
      <c r="Z161" s="49"/>
      <c r="AA161" s="49"/>
      <c r="AB161" s="49"/>
      <c r="AC161" s="49"/>
      <c r="AD161" s="49"/>
      <c r="AE161" s="49"/>
    </row>
    <row r="162" spans="2:31" x14ac:dyDescent="0.25">
      <c r="B162" s="49"/>
      <c r="C162" s="49"/>
      <c r="D162" s="49"/>
      <c r="E162" s="49"/>
      <c r="F162" s="49"/>
      <c r="G162" s="49"/>
      <c r="H162" s="49"/>
      <c r="I162" s="49"/>
      <c r="J162" s="49"/>
      <c r="K162" s="49"/>
      <c r="L162" s="49"/>
      <c r="M162" s="51"/>
      <c r="N162" s="51"/>
      <c r="O162" s="51"/>
      <c r="P162" s="51"/>
      <c r="Q162" s="51"/>
      <c r="R162" s="51"/>
      <c r="S162" s="51"/>
      <c r="T162" s="51"/>
      <c r="U162" s="49"/>
      <c r="V162" s="49"/>
      <c r="W162" s="49"/>
      <c r="X162" s="49"/>
      <c r="Y162" s="49"/>
      <c r="Z162" s="49"/>
      <c r="AA162" s="49"/>
      <c r="AB162" s="49"/>
      <c r="AC162" s="49"/>
      <c r="AD162" s="49"/>
      <c r="AE162" s="49"/>
    </row>
    <row r="163" spans="2:31" x14ac:dyDescent="0.25">
      <c r="B163" s="49"/>
      <c r="C163" s="49"/>
      <c r="D163" s="49"/>
      <c r="E163" s="49"/>
      <c r="F163" s="49"/>
      <c r="G163" s="49"/>
      <c r="H163" s="49"/>
      <c r="I163" s="49"/>
      <c r="J163" s="49"/>
      <c r="K163" s="49"/>
      <c r="L163" s="49"/>
      <c r="M163" s="51"/>
      <c r="N163" s="51"/>
      <c r="O163" s="51"/>
      <c r="P163" s="51"/>
      <c r="Q163" s="51"/>
      <c r="R163" s="51"/>
      <c r="S163" s="51"/>
      <c r="T163" s="51"/>
      <c r="U163" s="49"/>
      <c r="V163" s="49"/>
      <c r="W163" s="49"/>
      <c r="X163" s="49"/>
      <c r="Y163" s="49"/>
      <c r="Z163" s="49"/>
      <c r="AA163" s="49"/>
      <c r="AB163" s="49"/>
      <c r="AC163" s="49"/>
      <c r="AD163" s="49"/>
      <c r="AE163" s="49"/>
    </row>
    <row r="164" spans="2:31" x14ac:dyDescent="0.25">
      <c r="B164" s="49"/>
      <c r="C164" s="49"/>
      <c r="D164" s="49"/>
      <c r="E164" s="49"/>
      <c r="F164" s="49"/>
      <c r="G164" s="49"/>
      <c r="H164" s="49"/>
      <c r="I164" s="49"/>
      <c r="J164" s="49"/>
      <c r="K164" s="49"/>
      <c r="L164" s="49"/>
      <c r="M164" s="51"/>
      <c r="N164" s="51"/>
      <c r="O164" s="51"/>
      <c r="P164" s="51"/>
      <c r="Q164" s="51"/>
      <c r="R164" s="51"/>
      <c r="S164" s="51"/>
      <c r="T164" s="51"/>
      <c r="U164" s="49"/>
      <c r="V164" s="49"/>
      <c r="W164" s="49"/>
      <c r="X164" s="49"/>
      <c r="Y164" s="49"/>
      <c r="Z164" s="49"/>
      <c r="AA164" s="49"/>
      <c r="AB164" s="49"/>
      <c r="AC164" s="49"/>
      <c r="AD164" s="49"/>
      <c r="AE164" s="49"/>
    </row>
    <row r="165" spans="2:31" x14ac:dyDescent="0.25">
      <c r="B165" s="49"/>
      <c r="C165" s="49"/>
      <c r="D165" s="49"/>
      <c r="E165" s="49"/>
      <c r="F165" s="49"/>
      <c r="G165" s="49"/>
      <c r="H165" s="49"/>
      <c r="I165" s="49"/>
      <c r="J165" s="49"/>
      <c r="K165" s="49"/>
      <c r="L165" s="49"/>
      <c r="M165" s="51"/>
      <c r="N165" s="51"/>
      <c r="O165" s="51"/>
      <c r="P165" s="51"/>
      <c r="Q165" s="51"/>
      <c r="R165" s="51"/>
      <c r="S165" s="51"/>
      <c r="T165" s="51"/>
      <c r="U165" s="49"/>
      <c r="V165" s="49"/>
      <c r="W165" s="49"/>
      <c r="X165" s="49"/>
      <c r="Y165" s="49"/>
      <c r="Z165" s="49"/>
      <c r="AA165" s="49"/>
      <c r="AB165" s="49"/>
      <c r="AC165" s="49"/>
      <c r="AD165" s="49"/>
      <c r="AE165" s="49"/>
    </row>
    <row r="166" spans="2:31" x14ac:dyDescent="0.25">
      <c r="B166" s="49"/>
      <c r="C166" s="49"/>
      <c r="D166" s="49"/>
      <c r="E166" s="49"/>
      <c r="F166" s="49"/>
      <c r="G166" s="49"/>
      <c r="H166" s="49"/>
      <c r="I166" s="49"/>
      <c r="J166" s="49"/>
      <c r="K166" s="49"/>
      <c r="L166" s="49"/>
      <c r="M166" s="51"/>
      <c r="N166" s="51"/>
      <c r="O166" s="51"/>
      <c r="P166" s="51"/>
      <c r="Q166" s="51"/>
      <c r="R166" s="51"/>
      <c r="S166" s="51"/>
      <c r="T166" s="51"/>
      <c r="U166" s="49"/>
      <c r="V166" s="49"/>
      <c r="W166" s="49"/>
      <c r="X166" s="49"/>
      <c r="Y166" s="49"/>
      <c r="Z166" s="49"/>
      <c r="AA166" s="49"/>
      <c r="AB166" s="49"/>
      <c r="AC166" s="49"/>
      <c r="AD166" s="49"/>
      <c r="AE166" s="49"/>
    </row>
    <row r="167" spans="2:31" x14ac:dyDescent="0.25">
      <c r="B167" s="49"/>
      <c r="C167" s="49"/>
      <c r="D167" s="49"/>
      <c r="E167" s="49"/>
      <c r="F167" s="49"/>
      <c r="G167" s="49"/>
      <c r="H167" s="49"/>
      <c r="I167" s="49"/>
      <c r="J167" s="49"/>
      <c r="K167" s="49"/>
      <c r="L167" s="49"/>
      <c r="M167" s="51"/>
      <c r="N167" s="51"/>
      <c r="O167" s="51"/>
      <c r="P167" s="51"/>
      <c r="Q167" s="51"/>
      <c r="R167" s="51"/>
      <c r="S167" s="51"/>
      <c r="T167" s="51"/>
      <c r="U167" s="49"/>
      <c r="V167" s="49"/>
      <c r="W167" s="49"/>
      <c r="X167" s="49"/>
      <c r="Y167" s="49"/>
      <c r="Z167" s="49"/>
      <c r="AA167" s="49"/>
      <c r="AB167" s="49"/>
      <c r="AC167" s="49"/>
      <c r="AD167" s="49"/>
      <c r="AE167" s="49"/>
    </row>
    <row r="168" spans="2:31" x14ac:dyDescent="0.25">
      <c r="B168" s="49"/>
      <c r="C168" s="49"/>
      <c r="D168" s="49"/>
      <c r="E168" s="49"/>
      <c r="F168" s="49"/>
      <c r="G168" s="49"/>
      <c r="H168" s="49"/>
      <c r="I168" s="49"/>
      <c r="J168" s="49"/>
      <c r="K168" s="49"/>
      <c r="L168" s="49"/>
      <c r="M168" s="51"/>
      <c r="N168" s="51"/>
      <c r="O168" s="51"/>
      <c r="P168" s="51"/>
      <c r="Q168" s="51"/>
      <c r="R168" s="51"/>
      <c r="S168" s="51"/>
      <c r="T168" s="51"/>
      <c r="U168" s="49"/>
      <c r="V168" s="49"/>
      <c r="W168" s="49"/>
      <c r="X168" s="49"/>
      <c r="Y168" s="49"/>
      <c r="Z168" s="49"/>
      <c r="AA168" s="49"/>
      <c r="AB168" s="49"/>
      <c r="AC168" s="49"/>
      <c r="AD168" s="49"/>
      <c r="AE168" s="49"/>
    </row>
    <row r="169" spans="2:31" x14ac:dyDescent="0.25">
      <c r="B169" s="49"/>
      <c r="C169" s="49"/>
      <c r="D169" s="49"/>
      <c r="E169" s="49"/>
      <c r="F169" s="49"/>
      <c r="G169" s="49"/>
      <c r="H169" s="49"/>
      <c r="I169" s="49"/>
      <c r="J169" s="49"/>
      <c r="K169" s="49"/>
      <c r="L169" s="49"/>
      <c r="M169" s="51"/>
      <c r="N169" s="51"/>
      <c r="O169" s="51"/>
      <c r="P169" s="51"/>
      <c r="Q169" s="51"/>
      <c r="R169" s="51"/>
      <c r="S169" s="51"/>
      <c r="T169" s="51"/>
      <c r="U169" s="49"/>
      <c r="V169" s="49"/>
      <c r="W169" s="49"/>
      <c r="X169" s="49"/>
      <c r="Y169" s="49"/>
      <c r="Z169" s="49"/>
      <c r="AA169" s="49"/>
      <c r="AB169" s="49"/>
      <c r="AC169" s="49"/>
      <c r="AD169" s="49"/>
      <c r="AE169" s="49"/>
    </row>
    <row r="170" spans="2:31" x14ac:dyDescent="0.25">
      <c r="B170" s="49"/>
      <c r="C170" s="49"/>
      <c r="D170" s="49"/>
      <c r="E170" s="49"/>
      <c r="F170" s="49"/>
      <c r="G170" s="49"/>
      <c r="H170" s="49"/>
      <c r="I170" s="49"/>
      <c r="J170" s="49"/>
      <c r="K170" s="49"/>
      <c r="L170" s="49"/>
      <c r="M170" s="51"/>
      <c r="N170" s="51"/>
      <c r="O170" s="51"/>
      <c r="P170" s="51"/>
      <c r="Q170" s="51"/>
      <c r="R170" s="51"/>
      <c r="S170" s="51"/>
      <c r="T170" s="51"/>
      <c r="U170" s="49"/>
      <c r="V170" s="49"/>
      <c r="W170" s="49"/>
      <c r="X170" s="49"/>
      <c r="Y170" s="49"/>
      <c r="Z170" s="49"/>
      <c r="AA170" s="49"/>
      <c r="AB170" s="49"/>
      <c r="AC170" s="49"/>
      <c r="AD170" s="49"/>
      <c r="AE170" s="49"/>
    </row>
    <row r="171" spans="2:31" x14ac:dyDescent="0.25">
      <c r="B171" s="49"/>
      <c r="C171" s="49"/>
      <c r="D171" s="49"/>
      <c r="E171" s="49"/>
      <c r="F171" s="49"/>
      <c r="G171" s="49"/>
      <c r="H171" s="49"/>
      <c r="I171" s="49"/>
      <c r="J171" s="49"/>
      <c r="K171" s="49"/>
      <c r="L171" s="49"/>
      <c r="M171" s="51"/>
      <c r="N171" s="51"/>
      <c r="O171" s="51"/>
      <c r="P171" s="51"/>
      <c r="Q171" s="51"/>
      <c r="R171" s="51"/>
      <c r="S171" s="51"/>
      <c r="T171" s="51"/>
      <c r="U171" s="49"/>
      <c r="V171" s="49"/>
      <c r="W171" s="49"/>
      <c r="X171" s="49"/>
      <c r="Y171" s="49"/>
      <c r="Z171" s="49"/>
      <c r="AA171" s="49"/>
      <c r="AB171" s="49"/>
      <c r="AC171" s="49"/>
      <c r="AD171" s="49"/>
      <c r="AE171" s="49"/>
    </row>
    <row r="172" spans="2:31" x14ac:dyDescent="0.25">
      <c r="B172" s="49"/>
      <c r="C172" s="49"/>
      <c r="D172" s="49"/>
      <c r="E172" s="49"/>
      <c r="F172" s="49"/>
      <c r="G172" s="49"/>
      <c r="H172" s="49"/>
      <c r="I172" s="49"/>
      <c r="J172" s="49"/>
      <c r="K172" s="49"/>
      <c r="L172" s="49"/>
      <c r="M172" s="51"/>
      <c r="N172" s="51"/>
      <c r="O172" s="51"/>
      <c r="P172" s="51"/>
      <c r="Q172" s="51"/>
      <c r="R172" s="51"/>
      <c r="S172" s="51"/>
      <c r="T172" s="51"/>
      <c r="U172" s="49"/>
      <c r="V172" s="49"/>
      <c r="W172" s="49"/>
      <c r="X172" s="49"/>
      <c r="Y172" s="49"/>
      <c r="Z172" s="49"/>
      <c r="AA172" s="49"/>
      <c r="AB172" s="49"/>
      <c r="AC172" s="49"/>
      <c r="AD172" s="49"/>
      <c r="AE172" s="49"/>
    </row>
    <row r="173" spans="2:31" x14ac:dyDescent="0.25">
      <c r="B173" s="49"/>
      <c r="C173" s="49"/>
      <c r="D173" s="49"/>
      <c r="E173" s="49"/>
      <c r="F173" s="49"/>
      <c r="G173" s="49"/>
      <c r="H173" s="49"/>
      <c r="I173" s="49"/>
      <c r="J173" s="49"/>
      <c r="K173" s="49"/>
      <c r="L173" s="49"/>
      <c r="M173" s="51"/>
      <c r="N173" s="51"/>
      <c r="O173" s="51"/>
      <c r="P173" s="51"/>
      <c r="Q173" s="51"/>
      <c r="R173" s="51"/>
      <c r="S173" s="51"/>
      <c r="T173" s="51"/>
      <c r="U173" s="49"/>
      <c r="V173" s="49"/>
      <c r="W173" s="49"/>
      <c r="X173" s="49"/>
      <c r="Y173" s="49"/>
      <c r="Z173" s="49"/>
      <c r="AA173" s="49"/>
      <c r="AB173" s="49"/>
      <c r="AC173" s="49"/>
      <c r="AD173" s="49"/>
      <c r="AE173" s="49"/>
    </row>
    <row r="174" spans="2:31" x14ac:dyDescent="0.25">
      <c r="B174" s="49"/>
      <c r="C174" s="49"/>
      <c r="D174" s="49"/>
      <c r="E174" s="49"/>
      <c r="F174" s="49"/>
      <c r="G174" s="49"/>
      <c r="H174" s="49"/>
      <c r="I174" s="49"/>
      <c r="J174" s="49"/>
      <c r="K174" s="49"/>
      <c r="L174" s="49"/>
      <c r="M174" s="51"/>
      <c r="N174" s="51"/>
      <c r="O174" s="51"/>
      <c r="P174" s="51"/>
      <c r="Q174" s="51"/>
      <c r="R174" s="51"/>
      <c r="S174" s="51"/>
      <c r="T174" s="51"/>
      <c r="U174" s="49"/>
      <c r="V174" s="49"/>
      <c r="W174" s="49"/>
      <c r="X174" s="49"/>
      <c r="Y174" s="49"/>
      <c r="Z174" s="49"/>
      <c r="AA174" s="49"/>
      <c r="AB174" s="49"/>
      <c r="AC174" s="49"/>
      <c r="AD174" s="49"/>
      <c r="AE174" s="49"/>
    </row>
    <row r="175" spans="2:31" x14ac:dyDescent="0.25">
      <c r="B175" s="49"/>
      <c r="C175" s="49"/>
      <c r="D175" s="49"/>
      <c r="E175" s="49"/>
      <c r="F175" s="49"/>
      <c r="G175" s="49"/>
      <c r="H175" s="49"/>
      <c r="I175" s="49"/>
      <c r="J175" s="49"/>
      <c r="K175" s="49"/>
      <c r="L175" s="49"/>
      <c r="M175" s="51"/>
      <c r="N175" s="51"/>
      <c r="O175" s="51"/>
      <c r="P175" s="51"/>
      <c r="Q175" s="51"/>
      <c r="R175" s="51"/>
      <c r="S175" s="51"/>
      <c r="T175" s="51"/>
      <c r="U175" s="49"/>
      <c r="V175" s="49"/>
      <c r="W175" s="49"/>
      <c r="X175" s="49"/>
      <c r="Y175" s="49"/>
      <c r="Z175" s="49"/>
      <c r="AA175" s="49"/>
      <c r="AB175" s="49"/>
      <c r="AC175" s="49"/>
      <c r="AD175" s="49"/>
      <c r="AE175" s="49"/>
    </row>
    <row r="176" spans="2:31" x14ac:dyDescent="0.25">
      <c r="B176" s="49"/>
      <c r="C176" s="49"/>
      <c r="D176" s="49"/>
      <c r="E176" s="49"/>
      <c r="F176" s="49"/>
      <c r="G176" s="49"/>
      <c r="H176" s="49"/>
      <c r="I176" s="49"/>
      <c r="J176" s="49"/>
      <c r="K176" s="49"/>
      <c r="L176" s="49"/>
      <c r="M176" s="51"/>
      <c r="N176" s="51"/>
      <c r="O176" s="51"/>
      <c r="P176" s="51"/>
      <c r="Q176" s="51"/>
      <c r="R176" s="51"/>
      <c r="S176" s="51"/>
      <c r="T176" s="51"/>
      <c r="U176" s="49"/>
      <c r="V176" s="49"/>
      <c r="W176" s="49"/>
      <c r="X176" s="49"/>
      <c r="Y176" s="49"/>
      <c r="Z176" s="49"/>
      <c r="AA176" s="49"/>
      <c r="AB176" s="49"/>
      <c r="AC176" s="49"/>
      <c r="AD176" s="49"/>
      <c r="AE176" s="49"/>
    </row>
    <row r="177" spans="2:31" x14ac:dyDescent="0.25">
      <c r="B177" s="49"/>
      <c r="C177" s="49"/>
      <c r="D177" s="49"/>
      <c r="E177" s="49"/>
      <c r="F177" s="49"/>
      <c r="G177" s="49"/>
      <c r="H177" s="49"/>
      <c r="I177" s="49"/>
      <c r="J177" s="49"/>
      <c r="K177" s="49"/>
      <c r="L177" s="49"/>
      <c r="M177" s="51"/>
      <c r="N177" s="51"/>
      <c r="O177" s="51"/>
      <c r="P177" s="51"/>
      <c r="Q177" s="51"/>
      <c r="R177" s="51"/>
      <c r="S177" s="51"/>
      <c r="T177" s="51"/>
      <c r="U177" s="49"/>
      <c r="V177" s="49"/>
      <c r="W177" s="49"/>
      <c r="X177" s="49"/>
      <c r="Y177" s="49"/>
      <c r="Z177" s="49"/>
      <c r="AA177" s="49"/>
      <c r="AB177" s="49"/>
      <c r="AC177" s="49"/>
      <c r="AD177" s="49"/>
      <c r="AE177" s="49"/>
    </row>
    <row r="178" spans="2:31" x14ac:dyDescent="0.25">
      <c r="B178" s="49"/>
      <c r="C178" s="49"/>
      <c r="D178" s="49"/>
      <c r="E178" s="49"/>
      <c r="F178" s="49"/>
      <c r="G178" s="49"/>
      <c r="H178" s="49"/>
      <c r="I178" s="49"/>
      <c r="J178" s="49"/>
      <c r="K178" s="49"/>
      <c r="L178" s="49"/>
      <c r="M178" s="51"/>
      <c r="N178" s="51"/>
      <c r="O178" s="51"/>
      <c r="P178" s="51"/>
      <c r="Q178" s="51"/>
      <c r="R178" s="51"/>
      <c r="S178" s="51"/>
      <c r="T178" s="51"/>
      <c r="U178" s="49"/>
      <c r="V178" s="49"/>
      <c r="W178" s="49"/>
      <c r="X178" s="49"/>
      <c r="Y178" s="49"/>
      <c r="Z178" s="49"/>
      <c r="AA178" s="49"/>
      <c r="AB178" s="49"/>
      <c r="AC178" s="49"/>
      <c r="AD178" s="49"/>
      <c r="AE178" s="49"/>
    </row>
    <row r="179" spans="2:31" x14ac:dyDescent="0.25">
      <c r="B179" s="49"/>
      <c r="C179" s="49"/>
      <c r="D179" s="49"/>
      <c r="E179" s="49"/>
      <c r="F179" s="49"/>
      <c r="G179" s="49"/>
      <c r="H179" s="49"/>
      <c r="I179" s="49"/>
      <c r="J179" s="49"/>
      <c r="K179" s="49"/>
      <c r="L179" s="49"/>
      <c r="M179" s="51"/>
      <c r="N179" s="51"/>
      <c r="O179" s="51"/>
      <c r="P179" s="51"/>
      <c r="Q179" s="51"/>
      <c r="R179" s="51"/>
      <c r="S179" s="51"/>
      <c r="T179" s="51"/>
      <c r="U179" s="49"/>
      <c r="V179" s="49"/>
      <c r="W179" s="49"/>
      <c r="X179" s="49"/>
      <c r="Y179" s="49"/>
      <c r="Z179" s="49"/>
      <c r="AA179" s="49"/>
      <c r="AB179" s="49"/>
      <c r="AC179" s="49"/>
      <c r="AD179" s="49"/>
      <c r="AE179" s="49"/>
    </row>
    <row r="180" spans="2:31" x14ac:dyDescent="0.25">
      <c r="B180" s="49"/>
      <c r="C180" s="49"/>
      <c r="D180" s="49"/>
      <c r="E180" s="49"/>
      <c r="F180" s="49"/>
      <c r="G180" s="49"/>
      <c r="H180" s="49"/>
      <c r="I180" s="49"/>
      <c r="J180" s="49"/>
      <c r="K180" s="49"/>
      <c r="L180" s="49"/>
      <c r="M180" s="51"/>
      <c r="N180" s="51"/>
      <c r="O180" s="51"/>
      <c r="P180" s="51"/>
      <c r="Q180" s="51"/>
      <c r="R180" s="51"/>
      <c r="S180" s="51"/>
      <c r="T180" s="51"/>
      <c r="U180" s="49"/>
      <c r="V180" s="49"/>
      <c r="W180" s="49"/>
      <c r="X180" s="49"/>
      <c r="Y180" s="49"/>
      <c r="Z180" s="49"/>
      <c r="AA180" s="49"/>
      <c r="AB180" s="49"/>
      <c r="AC180" s="49"/>
      <c r="AD180" s="49"/>
      <c r="AE180" s="49"/>
    </row>
    <row r="181" spans="2:31" x14ac:dyDescent="0.25">
      <c r="B181" s="49"/>
      <c r="C181" s="49"/>
      <c r="D181" s="49"/>
      <c r="E181" s="49"/>
      <c r="F181" s="49"/>
      <c r="G181" s="49"/>
      <c r="H181" s="49"/>
      <c r="I181" s="49"/>
      <c r="J181" s="49"/>
      <c r="K181" s="49"/>
      <c r="L181" s="49"/>
      <c r="M181" s="51"/>
      <c r="N181" s="51"/>
      <c r="O181" s="51"/>
      <c r="P181" s="51"/>
      <c r="Q181" s="51"/>
      <c r="R181" s="51"/>
      <c r="S181" s="51"/>
      <c r="T181" s="51"/>
      <c r="U181" s="49"/>
      <c r="V181" s="49"/>
      <c r="W181" s="49"/>
      <c r="X181" s="49"/>
      <c r="Y181" s="49"/>
      <c r="Z181" s="49"/>
      <c r="AA181" s="49"/>
      <c r="AB181" s="49"/>
      <c r="AC181" s="49"/>
      <c r="AD181" s="49"/>
      <c r="AE181" s="49"/>
    </row>
    <row r="182" spans="2:31" x14ac:dyDescent="0.25">
      <c r="B182" s="49"/>
      <c r="C182" s="49"/>
      <c r="D182" s="49"/>
      <c r="E182" s="49"/>
      <c r="F182" s="49"/>
      <c r="G182" s="49"/>
      <c r="H182" s="49"/>
      <c r="I182" s="49"/>
      <c r="J182" s="49"/>
      <c r="K182" s="49"/>
      <c r="L182" s="49"/>
      <c r="M182" s="51"/>
      <c r="N182" s="51"/>
      <c r="O182" s="51"/>
      <c r="P182" s="51"/>
      <c r="Q182" s="51"/>
      <c r="R182" s="51"/>
      <c r="S182" s="51"/>
      <c r="T182" s="51"/>
      <c r="U182" s="49"/>
      <c r="V182" s="49"/>
      <c r="W182" s="49"/>
      <c r="X182" s="49"/>
      <c r="Y182" s="49"/>
      <c r="Z182" s="49"/>
      <c r="AA182" s="49"/>
      <c r="AB182" s="49"/>
      <c r="AC182" s="49"/>
      <c r="AD182" s="49"/>
      <c r="AE182" s="49"/>
    </row>
    <row r="183" spans="2:31" x14ac:dyDescent="0.25">
      <c r="B183" s="49"/>
      <c r="C183" s="49"/>
      <c r="D183" s="49"/>
      <c r="E183" s="49"/>
      <c r="F183" s="49"/>
      <c r="G183" s="49"/>
      <c r="H183" s="49"/>
      <c r="I183" s="49"/>
      <c r="J183" s="49"/>
      <c r="K183" s="49"/>
      <c r="L183" s="49"/>
      <c r="M183" s="51"/>
      <c r="N183" s="51"/>
      <c r="O183" s="51"/>
      <c r="P183" s="51"/>
      <c r="Q183" s="51"/>
      <c r="R183" s="51"/>
      <c r="S183" s="51"/>
      <c r="T183" s="51"/>
      <c r="U183" s="49"/>
      <c r="V183" s="49"/>
      <c r="W183" s="49"/>
      <c r="X183" s="49"/>
      <c r="Y183" s="49"/>
      <c r="Z183" s="49"/>
      <c r="AA183" s="49"/>
      <c r="AB183" s="49"/>
      <c r="AC183" s="49"/>
      <c r="AD183" s="49"/>
      <c r="AE183" s="49"/>
    </row>
    <row r="184" spans="2:31" x14ac:dyDescent="0.25">
      <c r="B184" s="49"/>
      <c r="C184" s="49"/>
      <c r="D184" s="49"/>
      <c r="E184" s="49"/>
      <c r="F184" s="49"/>
      <c r="G184" s="49"/>
      <c r="H184" s="49"/>
      <c r="I184" s="49"/>
      <c r="J184" s="49"/>
      <c r="K184" s="49"/>
      <c r="L184" s="49"/>
      <c r="M184" s="51"/>
      <c r="N184" s="51"/>
      <c r="O184" s="51"/>
      <c r="P184" s="51"/>
      <c r="Q184" s="51"/>
      <c r="R184" s="51"/>
      <c r="S184" s="51"/>
      <c r="T184" s="51"/>
      <c r="U184" s="49"/>
      <c r="V184" s="49"/>
      <c r="W184" s="49"/>
      <c r="X184" s="49"/>
      <c r="Y184" s="49"/>
      <c r="Z184" s="49"/>
      <c r="AA184" s="49"/>
      <c r="AB184" s="49"/>
      <c r="AC184" s="49"/>
      <c r="AD184" s="49"/>
      <c r="AE184" s="49"/>
    </row>
    <row r="185" spans="2:31" x14ac:dyDescent="0.25">
      <c r="B185" s="49"/>
      <c r="C185" s="49"/>
      <c r="D185" s="49"/>
      <c r="E185" s="49"/>
      <c r="F185" s="49"/>
      <c r="G185" s="49"/>
      <c r="H185" s="49"/>
      <c r="I185" s="49"/>
      <c r="J185" s="49"/>
      <c r="K185" s="49"/>
      <c r="L185" s="49"/>
      <c r="M185" s="51"/>
      <c r="N185" s="51"/>
      <c r="O185" s="51"/>
      <c r="P185" s="51"/>
      <c r="Q185" s="51"/>
      <c r="R185" s="51"/>
      <c r="S185" s="51"/>
      <c r="T185" s="51"/>
      <c r="U185" s="49"/>
      <c r="V185" s="49"/>
      <c r="W185" s="49"/>
      <c r="X185" s="49"/>
      <c r="Y185" s="49"/>
      <c r="Z185" s="49"/>
      <c r="AA185" s="49"/>
      <c r="AB185" s="49"/>
      <c r="AC185" s="49"/>
      <c r="AD185" s="49"/>
      <c r="AE185" s="49"/>
    </row>
    <row r="186" spans="2:31" x14ac:dyDescent="0.25">
      <c r="B186" s="49"/>
      <c r="C186" s="49"/>
      <c r="D186" s="49"/>
      <c r="E186" s="49"/>
      <c r="F186" s="49"/>
      <c r="G186" s="49"/>
      <c r="H186" s="49"/>
      <c r="I186" s="49"/>
      <c r="J186" s="49"/>
      <c r="K186" s="49"/>
      <c r="L186" s="49"/>
      <c r="M186" s="51"/>
      <c r="N186" s="51"/>
      <c r="O186" s="51"/>
      <c r="P186" s="51"/>
      <c r="Q186" s="51"/>
      <c r="R186" s="51"/>
      <c r="S186" s="51"/>
      <c r="T186" s="51"/>
      <c r="U186" s="49"/>
      <c r="V186" s="49"/>
      <c r="W186" s="49"/>
      <c r="X186" s="49"/>
      <c r="Y186" s="49"/>
      <c r="Z186" s="49"/>
      <c r="AA186" s="49"/>
      <c r="AB186" s="49"/>
      <c r="AC186" s="49"/>
      <c r="AD186" s="49"/>
      <c r="AE186" s="49"/>
    </row>
    <row r="187" spans="2:31" x14ac:dyDescent="0.25">
      <c r="B187" s="49"/>
      <c r="C187" s="49"/>
      <c r="D187" s="49"/>
      <c r="E187" s="49"/>
      <c r="F187" s="49"/>
      <c r="G187" s="49"/>
      <c r="H187" s="49"/>
      <c r="I187" s="49"/>
      <c r="J187" s="49"/>
      <c r="K187" s="49"/>
      <c r="L187" s="49"/>
      <c r="M187" s="51"/>
      <c r="N187" s="51"/>
      <c r="O187" s="51"/>
      <c r="P187" s="51"/>
      <c r="Q187" s="51"/>
      <c r="R187" s="51"/>
      <c r="S187" s="51"/>
      <c r="T187" s="51"/>
      <c r="U187" s="49"/>
      <c r="V187" s="49"/>
      <c r="W187" s="49"/>
      <c r="X187" s="49"/>
      <c r="Y187" s="49"/>
      <c r="Z187" s="49"/>
      <c r="AA187" s="49"/>
      <c r="AB187" s="49"/>
      <c r="AC187" s="49"/>
      <c r="AD187" s="49"/>
      <c r="AE187" s="49"/>
    </row>
    <row r="188" spans="2:31" x14ac:dyDescent="0.25">
      <c r="B188" s="49"/>
      <c r="C188" s="49"/>
      <c r="D188" s="49"/>
      <c r="E188" s="49"/>
      <c r="F188" s="49"/>
      <c r="G188" s="49"/>
      <c r="H188" s="49"/>
      <c r="I188" s="49"/>
      <c r="J188" s="49"/>
      <c r="K188" s="49"/>
      <c r="L188" s="49"/>
      <c r="M188" s="51"/>
      <c r="N188" s="51"/>
      <c r="O188" s="51"/>
      <c r="P188" s="51"/>
      <c r="Q188" s="51"/>
      <c r="R188" s="51"/>
      <c r="S188" s="51"/>
      <c r="T188" s="51"/>
      <c r="U188" s="49"/>
      <c r="V188" s="49"/>
      <c r="W188" s="49"/>
      <c r="X188" s="49"/>
      <c r="Y188" s="49"/>
      <c r="Z188" s="49"/>
      <c r="AA188" s="49"/>
      <c r="AB188" s="49"/>
      <c r="AC188" s="49"/>
      <c r="AD188" s="49"/>
      <c r="AE188" s="49"/>
    </row>
    <row r="189" spans="2:31" x14ac:dyDescent="0.25">
      <c r="B189" s="49"/>
      <c r="C189" s="49"/>
      <c r="D189" s="49"/>
      <c r="E189" s="49"/>
      <c r="F189" s="49"/>
      <c r="G189" s="49"/>
      <c r="H189" s="49"/>
      <c r="I189" s="49"/>
      <c r="J189" s="49"/>
      <c r="K189" s="49"/>
      <c r="L189" s="49"/>
      <c r="M189" s="51"/>
      <c r="N189" s="51"/>
      <c r="O189" s="51"/>
      <c r="P189" s="51"/>
      <c r="Q189" s="51"/>
      <c r="R189" s="51"/>
      <c r="S189" s="51"/>
      <c r="T189" s="51"/>
      <c r="U189" s="49"/>
      <c r="V189" s="49"/>
      <c r="W189" s="49"/>
      <c r="X189" s="49"/>
      <c r="Y189" s="49"/>
      <c r="Z189" s="49"/>
      <c r="AA189" s="49"/>
      <c r="AB189" s="49"/>
      <c r="AC189" s="49"/>
      <c r="AD189" s="49"/>
      <c r="AE189" s="49"/>
    </row>
    <row r="190" spans="2:31" x14ac:dyDescent="0.25">
      <c r="B190" s="49"/>
      <c r="C190" s="49"/>
      <c r="D190" s="49"/>
      <c r="E190" s="49"/>
      <c r="F190" s="49"/>
      <c r="G190" s="49"/>
      <c r="H190" s="49"/>
      <c r="I190" s="49"/>
      <c r="J190" s="49"/>
      <c r="K190" s="49"/>
      <c r="L190" s="49"/>
      <c r="M190" s="51"/>
      <c r="N190" s="51"/>
      <c r="O190" s="51"/>
      <c r="P190" s="51"/>
      <c r="Q190" s="51"/>
      <c r="R190" s="51"/>
      <c r="S190" s="51"/>
      <c r="T190" s="51"/>
      <c r="U190" s="49"/>
      <c r="V190" s="49"/>
      <c r="W190" s="49"/>
      <c r="X190" s="49"/>
      <c r="Y190" s="49"/>
      <c r="Z190" s="49"/>
      <c r="AA190" s="49"/>
      <c r="AB190" s="49"/>
      <c r="AC190" s="49"/>
      <c r="AD190" s="49"/>
      <c r="AE190" s="49"/>
    </row>
    <row r="191" spans="2:31" x14ac:dyDescent="0.25">
      <c r="M191" s="9"/>
      <c r="N191" s="9"/>
      <c r="O191" s="9"/>
      <c r="P191" s="9"/>
      <c r="Q191" s="9"/>
      <c r="R191" s="9"/>
      <c r="S191" s="9"/>
      <c r="T191" s="9"/>
    </row>
    <row r="192" spans="2:31" x14ac:dyDescent="0.25">
      <c r="M192" s="9"/>
      <c r="N192" s="9"/>
      <c r="O192" s="9"/>
      <c r="P192" s="9"/>
      <c r="Q192" s="9"/>
      <c r="R192" s="9"/>
      <c r="S192" s="9"/>
      <c r="T192" s="9"/>
    </row>
    <row r="193" spans="13:20" x14ac:dyDescent="0.25">
      <c r="M193" s="9"/>
      <c r="N193" s="9"/>
      <c r="O193" s="9"/>
      <c r="P193" s="9"/>
      <c r="Q193" s="9"/>
      <c r="R193" s="9"/>
      <c r="S193" s="9"/>
      <c r="T193" s="9"/>
    </row>
    <row r="194" spans="13:20" x14ac:dyDescent="0.25">
      <c r="M194" s="9"/>
      <c r="N194" s="9"/>
      <c r="O194" s="9"/>
      <c r="P194" s="9"/>
      <c r="Q194" s="9"/>
      <c r="R194" s="9"/>
      <c r="S194" s="9"/>
      <c r="T194" s="9"/>
    </row>
    <row r="195" spans="13:20" x14ac:dyDescent="0.25">
      <c r="M195" s="9"/>
      <c r="N195" s="9"/>
      <c r="O195" s="9"/>
      <c r="P195" s="9"/>
      <c r="Q195" s="9"/>
      <c r="R195" s="9"/>
      <c r="S195" s="9"/>
      <c r="T195" s="9"/>
    </row>
    <row r="196" spans="13:20" x14ac:dyDescent="0.25">
      <c r="M196" s="9"/>
      <c r="N196" s="9"/>
      <c r="O196" s="9"/>
      <c r="P196" s="9"/>
      <c r="Q196" s="9"/>
      <c r="R196" s="9"/>
      <c r="S196" s="9"/>
      <c r="T196" s="9"/>
    </row>
    <row r="197" spans="13:20" x14ac:dyDescent="0.25">
      <c r="M197" s="9"/>
      <c r="N197" s="9"/>
      <c r="O197" s="9"/>
      <c r="P197" s="9"/>
      <c r="Q197" s="9"/>
      <c r="R197" s="9"/>
      <c r="S197" s="9"/>
      <c r="T197" s="9"/>
    </row>
    <row r="198" spans="13:20" x14ac:dyDescent="0.25">
      <c r="M198" s="9"/>
      <c r="N198" s="9"/>
      <c r="O198" s="9"/>
      <c r="P198" s="9"/>
      <c r="Q198" s="9"/>
      <c r="R198" s="9"/>
      <c r="S198" s="9"/>
      <c r="T198" s="9"/>
    </row>
    <row r="199" spans="13:20" x14ac:dyDescent="0.25">
      <c r="M199" s="9"/>
      <c r="N199" s="9"/>
      <c r="O199" s="9"/>
      <c r="P199" s="9"/>
      <c r="Q199" s="9"/>
      <c r="R199" s="9"/>
      <c r="S199" s="9"/>
      <c r="T199" s="9"/>
    </row>
    <row r="200" spans="13:20" x14ac:dyDescent="0.25">
      <c r="M200" s="9"/>
      <c r="N200" s="9"/>
      <c r="O200" s="9"/>
      <c r="P200" s="9"/>
      <c r="Q200" s="9"/>
      <c r="R200" s="9"/>
      <c r="S200" s="9"/>
      <c r="T200" s="9"/>
    </row>
    <row r="201" spans="13:20" x14ac:dyDescent="0.25">
      <c r="M201" s="9"/>
      <c r="N201" s="9"/>
      <c r="O201" s="9"/>
      <c r="P201" s="9"/>
      <c r="Q201" s="9"/>
      <c r="R201" s="9"/>
      <c r="S201" s="9"/>
      <c r="T201" s="9"/>
    </row>
    <row r="202" spans="13:20" x14ac:dyDescent="0.25">
      <c r="M202" s="9"/>
      <c r="N202" s="9"/>
      <c r="O202" s="9"/>
      <c r="P202" s="9"/>
      <c r="Q202" s="9"/>
      <c r="R202" s="9"/>
      <c r="S202" s="9"/>
      <c r="T202" s="9"/>
    </row>
    <row r="203" spans="13:20" x14ac:dyDescent="0.25">
      <c r="M203" s="9"/>
      <c r="N203" s="9"/>
      <c r="O203" s="9"/>
      <c r="P203" s="9"/>
      <c r="Q203" s="9"/>
      <c r="R203" s="9"/>
      <c r="S203" s="9"/>
      <c r="T203" s="9"/>
    </row>
    <row r="204" spans="13:20" x14ac:dyDescent="0.25">
      <c r="M204" s="9"/>
      <c r="N204" s="9"/>
      <c r="O204" s="9"/>
      <c r="P204" s="9"/>
      <c r="Q204" s="9"/>
      <c r="R204" s="9"/>
      <c r="S204" s="9"/>
      <c r="T204" s="9"/>
    </row>
    <row r="205" spans="13:20" x14ac:dyDescent="0.25">
      <c r="M205" s="9"/>
      <c r="N205" s="9"/>
      <c r="O205" s="9"/>
      <c r="P205" s="9"/>
      <c r="Q205" s="9"/>
      <c r="R205" s="9"/>
      <c r="S205" s="9"/>
      <c r="T205" s="9"/>
    </row>
    <row r="206" spans="13:20" x14ac:dyDescent="0.25">
      <c r="M206" s="9"/>
      <c r="N206" s="9"/>
      <c r="O206" s="9"/>
      <c r="P206" s="9"/>
      <c r="Q206" s="9"/>
      <c r="R206" s="9"/>
      <c r="S206" s="9"/>
      <c r="T206" s="9"/>
    </row>
    <row r="207" spans="13:20" x14ac:dyDescent="0.25">
      <c r="M207" s="9"/>
      <c r="N207" s="9"/>
      <c r="O207" s="9"/>
      <c r="P207" s="9"/>
      <c r="Q207" s="9"/>
      <c r="R207" s="9"/>
      <c r="S207" s="9"/>
      <c r="T207" s="9"/>
    </row>
    <row r="208" spans="13:20" x14ac:dyDescent="0.25">
      <c r="M208" s="9"/>
      <c r="N208" s="9"/>
      <c r="O208" s="9"/>
      <c r="P208" s="9"/>
      <c r="Q208" s="9"/>
      <c r="R208" s="9"/>
      <c r="S208" s="9"/>
      <c r="T208" s="9"/>
    </row>
    <row r="209" spans="13:20" x14ac:dyDescent="0.25">
      <c r="M209" s="9"/>
      <c r="N209" s="9"/>
      <c r="O209" s="9"/>
      <c r="P209" s="9"/>
      <c r="Q209" s="9"/>
      <c r="R209" s="9"/>
      <c r="S209" s="9"/>
      <c r="T209" s="9"/>
    </row>
    <row r="210" spans="13:20" x14ac:dyDescent="0.25">
      <c r="M210" s="9"/>
      <c r="N210" s="9"/>
      <c r="O210" s="9"/>
      <c r="P210" s="9"/>
      <c r="Q210" s="9"/>
      <c r="R210" s="9"/>
      <c r="S210" s="9"/>
      <c r="T210" s="9"/>
    </row>
    <row r="211" spans="13:20" x14ac:dyDescent="0.25">
      <c r="M211" s="9"/>
      <c r="N211" s="9"/>
      <c r="O211" s="9"/>
      <c r="P211" s="9"/>
      <c r="Q211" s="9"/>
      <c r="R211" s="9"/>
      <c r="S211" s="9"/>
      <c r="T211" s="9"/>
    </row>
    <row r="212" spans="13:20" x14ac:dyDescent="0.25">
      <c r="M212" s="9"/>
      <c r="N212" s="9"/>
      <c r="O212" s="9"/>
      <c r="P212" s="9"/>
      <c r="Q212" s="9"/>
      <c r="R212" s="9"/>
      <c r="S212" s="9"/>
      <c r="T212" s="9"/>
    </row>
    <row r="213" spans="13:20" x14ac:dyDescent="0.25">
      <c r="M213" s="9"/>
      <c r="N213" s="9"/>
      <c r="O213" s="9"/>
      <c r="P213" s="9"/>
      <c r="Q213" s="9"/>
      <c r="R213" s="9"/>
      <c r="S213" s="9"/>
      <c r="T213" s="9"/>
    </row>
    <row r="214" spans="13:20" x14ac:dyDescent="0.25">
      <c r="M214" s="9"/>
      <c r="N214" s="9"/>
      <c r="O214" s="9"/>
      <c r="P214" s="9"/>
      <c r="Q214" s="9"/>
      <c r="R214" s="9"/>
      <c r="S214" s="9"/>
      <c r="T214" s="9"/>
    </row>
    <row r="215" spans="13:20" x14ac:dyDescent="0.25">
      <c r="M215" s="9"/>
      <c r="N215" s="9"/>
      <c r="O215" s="9"/>
      <c r="P215" s="9"/>
      <c r="Q215" s="9"/>
      <c r="R215" s="9"/>
      <c r="S215" s="9"/>
      <c r="T215" s="9"/>
    </row>
    <row r="216" spans="13:20" x14ac:dyDescent="0.25">
      <c r="M216" s="9"/>
      <c r="N216" s="9"/>
      <c r="O216" s="9"/>
      <c r="P216" s="9"/>
      <c r="Q216" s="9"/>
      <c r="R216" s="9"/>
      <c r="S216" s="9"/>
      <c r="T216" s="9"/>
    </row>
    <row r="217" spans="13:20" x14ac:dyDescent="0.25">
      <c r="M217" s="9"/>
      <c r="N217" s="9"/>
      <c r="O217" s="9"/>
      <c r="P217" s="9"/>
      <c r="Q217" s="9"/>
      <c r="R217" s="9"/>
      <c r="S217" s="9"/>
      <c r="T217" s="9"/>
    </row>
    <row r="218" spans="13:20" x14ac:dyDescent="0.25">
      <c r="M218" s="9"/>
      <c r="N218" s="9"/>
      <c r="O218" s="9"/>
      <c r="P218" s="9"/>
      <c r="Q218" s="9"/>
      <c r="R218" s="9"/>
      <c r="S218" s="9"/>
      <c r="T218" s="9"/>
    </row>
    <row r="219" spans="13:20" x14ac:dyDescent="0.25">
      <c r="M219" s="9"/>
      <c r="N219" s="9"/>
      <c r="O219" s="9"/>
      <c r="P219" s="9"/>
      <c r="Q219" s="9"/>
      <c r="R219" s="9"/>
      <c r="S219" s="9"/>
      <c r="T219" s="9"/>
    </row>
    <row r="220" spans="13:20" x14ac:dyDescent="0.25">
      <c r="M220" s="9"/>
      <c r="N220" s="9"/>
      <c r="O220" s="9"/>
      <c r="P220" s="9"/>
      <c r="Q220" s="9"/>
      <c r="R220" s="9"/>
      <c r="S220" s="9"/>
      <c r="T220" s="9"/>
    </row>
    <row r="221" spans="13:20" x14ac:dyDescent="0.25">
      <c r="M221" s="9"/>
      <c r="N221" s="9"/>
      <c r="O221" s="9"/>
      <c r="P221" s="9"/>
      <c r="Q221" s="9"/>
      <c r="R221" s="9"/>
      <c r="S221" s="9"/>
      <c r="T221" s="9"/>
    </row>
    <row r="222" spans="13:20" x14ac:dyDescent="0.25">
      <c r="M222" s="9"/>
      <c r="N222" s="9"/>
      <c r="O222" s="9"/>
      <c r="P222" s="9"/>
      <c r="Q222" s="9"/>
      <c r="R222" s="9"/>
      <c r="S222" s="9"/>
      <c r="T222" s="9"/>
    </row>
    <row r="223" spans="13:20" x14ac:dyDescent="0.25">
      <c r="M223" s="9"/>
      <c r="N223" s="9"/>
      <c r="O223" s="9"/>
      <c r="P223" s="9"/>
      <c r="Q223" s="9"/>
      <c r="R223" s="9"/>
      <c r="S223" s="9"/>
      <c r="T223" s="9"/>
    </row>
    <row r="224" spans="13:20" x14ac:dyDescent="0.25">
      <c r="M224" s="9"/>
      <c r="N224" s="9"/>
      <c r="O224" s="9"/>
      <c r="P224" s="9"/>
      <c r="Q224" s="9"/>
      <c r="R224" s="9"/>
      <c r="S224" s="9"/>
      <c r="T224" s="9"/>
    </row>
    <row r="225" spans="13:20" x14ac:dyDescent="0.25">
      <c r="M225" s="9"/>
      <c r="N225" s="9"/>
      <c r="O225" s="9"/>
      <c r="P225" s="9"/>
      <c r="Q225" s="9"/>
      <c r="R225" s="9"/>
      <c r="S225" s="9"/>
      <c r="T225" s="9"/>
    </row>
    <row r="226" spans="13:20" x14ac:dyDescent="0.25">
      <c r="M226" s="9"/>
      <c r="N226" s="9"/>
      <c r="O226" s="9"/>
      <c r="P226" s="9"/>
      <c r="Q226" s="9"/>
      <c r="R226" s="9"/>
      <c r="S226" s="9"/>
      <c r="T226" s="9"/>
    </row>
    <row r="227" spans="13:20" x14ac:dyDescent="0.25">
      <c r="M227" s="9"/>
      <c r="N227" s="9"/>
      <c r="O227" s="9"/>
      <c r="P227" s="9"/>
      <c r="Q227" s="9"/>
      <c r="R227" s="9"/>
      <c r="S227" s="9"/>
      <c r="T227" s="9"/>
    </row>
    <row r="228" spans="13:20" x14ac:dyDescent="0.25">
      <c r="M228" s="9"/>
      <c r="N228" s="9"/>
      <c r="O228" s="9"/>
      <c r="P228" s="9"/>
      <c r="Q228" s="9"/>
      <c r="R228" s="9"/>
      <c r="S228" s="9"/>
      <c r="T228" s="9"/>
    </row>
    <row r="229" spans="13:20" x14ac:dyDescent="0.25">
      <c r="M229" s="9"/>
      <c r="N229" s="9"/>
      <c r="O229" s="9"/>
      <c r="P229" s="9"/>
      <c r="Q229" s="9"/>
      <c r="R229" s="9"/>
      <c r="S229" s="9"/>
      <c r="T229" s="9"/>
    </row>
    <row r="230" spans="13:20" x14ac:dyDescent="0.25">
      <c r="M230" s="9"/>
      <c r="N230" s="9"/>
      <c r="O230" s="9"/>
      <c r="P230" s="9"/>
      <c r="Q230" s="9"/>
      <c r="R230" s="9"/>
      <c r="S230" s="9"/>
      <c r="T230" s="9"/>
    </row>
    <row r="231" spans="13:20" x14ac:dyDescent="0.25">
      <c r="M231" s="9"/>
      <c r="N231" s="9"/>
      <c r="O231" s="9"/>
      <c r="P231" s="9"/>
      <c r="Q231" s="9"/>
      <c r="R231" s="9"/>
      <c r="S231" s="9"/>
      <c r="T231" s="9"/>
    </row>
    <row r="232" spans="13:20" x14ac:dyDescent="0.25">
      <c r="M232" s="9"/>
      <c r="N232" s="9"/>
      <c r="O232" s="9"/>
      <c r="P232" s="9"/>
      <c r="Q232" s="9"/>
      <c r="R232" s="9"/>
      <c r="S232" s="9"/>
      <c r="T232" s="9"/>
    </row>
    <row r="233" spans="13:20" x14ac:dyDescent="0.25">
      <c r="M233" s="9"/>
      <c r="N233" s="9"/>
      <c r="O233" s="9"/>
      <c r="P233" s="9"/>
      <c r="Q233" s="9"/>
      <c r="R233" s="9"/>
      <c r="S233" s="9"/>
      <c r="T233" s="9"/>
    </row>
    <row r="234" spans="13:20" x14ac:dyDescent="0.25">
      <c r="M234" s="9"/>
      <c r="N234" s="9"/>
      <c r="O234" s="9"/>
      <c r="P234" s="9"/>
      <c r="Q234" s="9"/>
      <c r="R234" s="9"/>
      <c r="S234" s="9"/>
      <c r="T234" s="9"/>
    </row>
    <row r="235" spans="13:20" x14ac:dyDescent="0.25">
      <c r="M235" s="9"/>
      <c r="N235" s="9"/>
      <c r="O235" s="9"/>
      <c r="P235" s="9"/>
      <c r="Q235" s="9"/>
      <c r="R235" s="9"/>
      <c r="S235" s="9"/>
      <c r="T235" s="9"/>
    </row>
    <row r="236" spans="13:20" x14ac:dyDescent="0.25">
      <c r="M236" s="9"/>
      <c r="N236" s="9"/>
      <c r="O236" s="9"/>
      <c r="P236" s="9"/>
      <c r="Q236" s="9"/>
      <c r="R236" s="9"/>
      <c r="S236" s="9"/>
      <c r="T236" s="9"/>
    </row>
    <row r="237" spans="13:20" x14ac:dyDescent="0.25">
      <c r="M237" s="9"/>
      <c r="N237" s="9"/>
      <c r="O237" s="9"/>
      <c r="P237" s="9"/>
      <c r="Q237" s="9"/>
      <c r="R237" s="9"/>
      <c r="S237" s="9"/>
      <c r="T237" s="9"/>
    </row>
    <row r="238" spans="13:20" x14ac:dyDescent="0.25">
      <c r="M238" s="9"/>
      <c r="N238" s="9"/>
      <c r="O238" s="9"/>
      <c r="P238" s="9"/>
      <c r="Q238" s="9"/>
      <c r="R238" s="9"/>
      <c r="S238" s="9"/>
      <c r="T238" s="9"/>
    </row>
    <row r="239" spans="13:20" x14ac:dyDescent="0.25">
      <c r="M239" s="9"/>
      <c r="N239" s="9"/>
      <c r="O239" s="9"/>
      <c r="P239" s="9"/>
      <c r="Q239" s="9"/>
      <c r="R239" s="9"/>
      <c r="S239" s="9"/>
      <c r="T239" s="9"/>
    </row>
    <row r="240" spans="13:20" x14ac:dyDescent="0.25">
      <c r="M240" s="9"/>
      <c r="N240" s="9"/>
      <c r="O240" s="9"/>
      <c r="P240" s="9"/>
      <c r="Q240" s="9"/>
      <c r="R240" s="9"/>
      <c r="S240" s="9"/>
      <c r="T240" s="9"/>
    </row>
    <row r="241" spans="13:20" x14ac:dyDescent="0.25">
      <c r="M241" s="9"/>
      <c r="N241" s="9"/>
      <c r="O241" s="9"/>
      <c r="P241" s="9"/>
      <c r="Q241" s="9"/>
      <c r="R241" s="9"/>
      <c r="S241" s="9"/>
      <c r="T241" s="9"/>
    </row>
    <row r="242" spans="13:20" x14ac:dyDescent="0.25">
      <c r="M242" s="9"/>
      <c r="N242" s="9"/>
      <c r="O242" s="9"/>
      <c r="P242" s="9"/>
      <c r="Q242" s="9"/>
      <c r="R242" s="9"/>
      <c r="S242" s="9"/>
      <c r="T242" s="9"/>
    </row>
    <row r="243" spans="13:20" x14ac:dyDescent="0.25">
      <c r="M243" s="9"/>
      <c r="N243" s="9"/>
      <c r="O243" s="9"/>
      <c r="P243" s="9"/>
      <c r="Q243" s="9"/>
      <c r="R243" s="9"/>
      <c r="S243" s="9"/>
      <c r="T243" s="9"/>
    </row>
    <row r="244" spans="13:20" x14ac:dyDescent="0.25">
      <c r="M244" s="9"/>
      <c r="N244" s="9"/>
      <c r="O244" s="9"/>
      <c r="P244" s="9"/>
      <c r="Q244" s="9"/>
      <c r="R244" s="9"/>
      <c r="S244" s="9"/>
      <c r="T244" s="9"/>
    </row>
    <row r="245" spans="13:20" x14ac:dyDescent="0.25">
      <c r="M245" s="9"/>
      <c r="N245" s="9"/>
      <c r="O245" s="9"/>
      <c r="P245" s="9"/>
      <c r="Q245" s="9"/>
      <c r="R245" s="9"/>
      <c r="S245" s="9"/>
      <c r="T245" s="9"/>
    </row>
    <row r="246" spans="13:20" x14ac:dyDescent="0.25">
      <c r="M246" s="9"/>
      <c r="N246" s="9"/>
      <c r="O246" s="9"/>
      <c r="P246" s="9"/>
      <c r="Q246" s="9"/>
      <c r="R246" s="9"/>
      <c r="S246" s="9"/>
      <c r="T246" s="9"/>
    </row>
    <row r="247" spans="13:20" x14ac:dyDescent="0.25">
      <c r="M247" s="9"/>
      <c r="N247" s="9"/>
      <c r="O247" s="9"/>
      <c r="P247" s="9"/>
      <c r="Q247" s="9"/>
      <c r="R247" s="9"/>
      <c r="S247" s="9"/>
      <c r="T247" s="9"/>
    </row>
    <row r="248" spans="13:20" x14ac:dyDescent="0.25">
      <c r="M248" s="9"/>
      <c r="N248" s="9"/>
      <c r="O248" s="9"/>
      <c r="P248" s="9"/>
      <c r="Q248" s="9"/>
      <c r="R248" s="9"/>
      <c r="S248" s="9"/>
      <c r="T248" s="9"/>
    </row>
    <row r="249" spans="13:20" x14ac:dyDescent="0.25">
      <c r="M249" s="9"/>
      <c r="N249" s="9"/>
      <c r="O249" s="9"/>
      <c r="P249" s="9"/>
      <c r="Q249" s="9"/>
      <c r="R249" s="9"/>
      <c r="S249" s="9"/>
      <c r="T249" s="9"/>
    </row>
    <row r="250" spans="13:20" x14ac:dyDescent="0.25">
      <c r="M250" s="9"/>
      <c r="N250" s="9"/>
      <c r="O250" s="9"/>
      <c r="P250" s="9"/>
      <c r="Q250" s="9"/>
      <c r="R250" s="9"/>
      <c r="S250" s="9"/>
      <c r="T250" s="9"/>
    </row>
    <row r="251" spans="13:20" x14ac:dyDescent="0.25">
      <c r="M251" s="9"/>
      <c r="N251" s="9"/>
      <c r="O251" s="9"/>
      <c r="P251" s="9"/>
      <c r="Q251" s="9"/>
      <c r="R251" s="9"/>
      <c r="S251" s="9"/>
      <c r="T251" s="9"/>
    </row>
    <row r="252" spans="13:20" x14ac:dyDescent="0.25">
      <c r="M252" s="9"/>
      <c r="N252" s="9"/>
      <c r="O252" s="9"/>
      <c r="P252" s="9"/>
      <c r="Q252" s="9"/>
      <c r="R252" s="9"/>
      <c r="S252" s="9"/>
      <c r="T252" s="9"/>
    </row>
    <row r="253" spans="13:20" x14ac:dyDescent="0.25">
      <c r="M253" s="9"/>
      <c r="N253" s="9"/>
      <c r="O253" s="9"/>
      <c r="P253" s="9"/>
      <c r="Q253" s="9"/>
      <c r="R253" s="9"/>
      <c r="S253" s="9"/>
      <c r="T253" s="9"/>
    </row>
    <row r="254" spans="13:20" x14ac:dyDescent="0.25">
      <c r="M254" s="9"/>
      <c r="N254" s="9"/>
      <c r="O254" s="9"/>
      <c r="P254" s="9"/>
      <c r="Q254" s="9"/>
      <c r="R254" s="9"/>
      <c r="S254" s="9"/>
      <c r="T254" s="9"/>
    </row>
    <row r="255" spans="13:20" x14ac:dyDescent="0.25">
      <c r="M255" s="9"/>
      <c r="N255" s="9"/>
      <c r="O255" s="9"/>
      <c r="P255" s="9"/>
      <c r="Q255" s="9"/>
      <c r="R255" s="9"/>
      <c r="S255" s="9"/>
      <c r="T255" s="9"/>
    </row>
    <row r="256" spans="13:20" x14ac:dyDescent="0.25">
      <c r="M256" s="9"/>
      <c r="N256" s="9"/>
      <c r="O256" s="9"/>
      <c r="P256" s="9"/>
      <c r="Q256" s="9"/>
      <c r="R256" s="9"/>
      <c r="S256" s="9"/>
      <c r="T256" s="9"/>
    </row>
    <row r="257" spans="13:20" x14ac:dyDescent="0.25">
      <c r="M257" s="9"/>
      <c r="N257" s="9"/>
      <c r="O257" s="9"/>
      <c r="P257" s="9"/>
      <c r="Q257" s="9"/>
      <c r="R257" s="9"/>
      <c r="S257" s="9"/>
      <c r="T257" s="9"/>
    </row>
    <row r="258" spans="13:20" x14ac:dyDescent="0.25">
      <c r="M258" s="9"/>
      <c r="N258" s="9"/>
      <c r="O258" s="9"/>
      <c r="P258" s="9"/>
      <c r="Q258" s="9"/>
      <c r="R258" s="9"/>
      <c r="S258" s="9"/>
      <c r="T258" s="9"/>
    </row>
    <row r="259" spans="13:20" x14ac:dyDescent="0.25">
      <c r="M259" s="9"/>
      <c r="N259" s="9"/>
      <c r="O259" s="9"/>
      <c r="P259" s="9"/>
      <c r="Q259" s="9"/>
      <c r="R259" s="9"/>
      <c r="S259" s="9"/>
      <c r="T259" s="9"/>
    </row>
    <row r="260" spans="13:20" x14ac:dyDescent="0.25">
      <c r="M260" s="9"/>
      <c r="N260" s="9"/>
      <c r="O260" s="9"/>
      <c r="P260" s="9"/>
      <c r="Q260" s="9"/>
      <c r="R260" s="9"/>
      <c r="S260" s="9"/>
      <c r="T260" s="9"/>
    </row>
    <row r="261" spans="13:20" x14ac:dyDescent="0.25">
      <c r="M261" s="9"/>
      <c r="N261" s="9"/>
      <c r="O261" s="9"/>
      <c r="P261" s="9"/>
      <c r="Q261" s="9"/>
      <c r="R261" s="9"/>
      <c r="S261" s="9"/>
      <c r="T261" s="9"/>
    </row>
    <row r="262" spans="13:20" x14ac:dyDescent="0.25">
      <c r="M262" s="9"/>
      <c r="N262" s="9"/>
      <c r="O262" s="9"/>
      <c r="P262" s="9"/>
      <c r="Q262" s="9"/>
      <c r="R262" s="9"/>
      <c r="S262" s="9"/>
      <c r="T262" s="9"/>
    </row>
    <row r="263" spans="13:20" x14ac:dyDescent="0.25">
      <c r="M263" s="9"/>
      <c r="N263" s="9"/>
      <c r="O263" s="9"/>
      <c r="P263" s="9"/>
      <c r="Q263" s="9"/>
      <c r="R263" s="9"/>
      <c r="S263" s="9"/>
      <c r="T263" s="9"/>
    </row>
    <row r="264" spans="13:20" x14ac:dyDescent="0.25">
      <c r="M264" s="9"/>
      <c r="N264" s="9"/>
      <c r="O264" s="9"/>
      <c r="P264" s="9"/>
      <c r="Q264" s="9"/>
      <c r="R264" s="9"/>
      <c r="S264" s="9"/>
      <c r="T264" s="9"/>
    </row>
    <row r="265" spans="13:20" x14ac:dyDescent="0.25">
      <c r="M265" s="9"/>
      <c r="N265" s="9"/>
      <c r="O265" s="9"/>
      <c r="P265" s="9"/>
      <c r="Q265" s="9"/>
      <c r="R265" s="9"/>
      <c r="S265" s="9"/>
      <c r="T265" s="9"/>
    </row>
    <row r="266" spans="13:20" x14ac:dyDescent="0.25">
      <c r="M266" s="9"/>
      <c r="N266" s="9"/>
      <c r="O266" s="9"/>
      <c r="P266" s="9"/>
      <c r="Q266" s="9"/>
      <c r="R266" s="9"/>
      <c r="S266" s="9"/>
      <c r="T266" s="9"/>
    </row>
    <row r="267" spans="13:20" x14ac:dyDescent="0.25">
      <c r="M267" s="9"/>
      <c r="N267" s="9"/>
      <c r="O267" s="9"/>
      <c r="P267" s="9"/>
      <c r="Q267" s="9"/>
      <c r="R267" s="9"/>
      <c r="S267" s="9"/>
      <c r="T267" s="9"/>
    </row>
    <row r="268" spans="13:20" x14ac:dyDescent="0.25">
      <c r="M268" s="9"/>
      <c r="N268" s="9"/>
      <c r="O268" s="9"/>
      <c r="P268" s="9"/>
      <c r="Q268" s="9"/>
      <c r="R268" s="9"/>
      <c r="S268" s="9"/>
      <c r="T268" s="9"/>
    </row>
    <row r="269" spans="13:20" x14ac:dyDescent="0.25">
      <c r="M269" s="9"/>
      <c r="N269" s="9"/>
      <c r="O269" s="9"/>
      <c r="P269" s="9"/>
      <c r="Q269" s="9"/>
      <c r="R269" s="9"/>
      <c r="S269" s="9"/>
      <c r="T269" s="9"/>
    </row>
    <row r="270" spans="13:20" x14ac:dyDescent="0.25">
      <c r="M270" s="9"/>
      <c r="N270" s="9"/>
      <c r="O270" s="9"/>
      <c r="P270" s="9"/>
      <c r="Q270" s="9"/>
      <c r="R270" s="9"/>
      <c r="S270" s="9"/>
      <c r="T270" s="9"/>
    </row>
    <row r="271" spans="13:20" x14ac:dyDescent="0.25">
      <c r="M271" s="9"/>
      <c r="N271" s="9"/>
      <c r="O271" s="9"/>
      <c r="P271" s="9"/>
      <c r="Q271" s="9"/>
      <c r="R271" s="9"/>
      <c r="S271" s="9"/>
      <c r="T271" s="9"/>
    </row>
    <row r="272" spans="13:20" x14ac:dyDescent="0.25">
      <c r="M272" s="9"/>
      <c r="N272" s="9"/>
      <c r="O272" s="9"/>
      <c r="P272" s="9"/>
      <c r="Q272" s="9"/>
      <c r="R272" s="9"/>
      <c r="S272" s="9"/>
      <c r="T272" s="9"/>
    </row>
    <row r="273" spans="13:20" x14ac:dyDescent="0.25">
      <c r="M273" s="9"/>
      <c r="N273" s="9"/>
      <c r="O273" s="9"/>
      <c r="P273" s="9"/>
      <c r="Q273" s="9"/>
      <c r="R273" s="9"/>
      <c r="S273" s="9"/>
      <c r="T273" s="9"/>
    </row>
    <row r="274" spans="13:20" x14ac:dyDescent="0.25">
      <c r="M274" s="9"/>
      <c r="N274" s="9"/>
      <c r="O274" s="9"/>
      <c r="P274" s="9"/>
      <c r="Q274" s="9"/>
      <c r="R274" s="9"/>
      <c r="S274" s="9"/>
      <c r="T274" s="9"/>
    </row>
    <row r="275" spans="13:20" x14ac:dyDescent="0.25">
      <c r="M275" s="9"/>
      <c r="N275" s="9"/>
      <c r="O275" s="9"/>
      <c r="P275" s="9"/>
      <c r="Q275" s="9"/>
      <c r="R275" s="9"/>
      <c r="S275" s="9"/>
      <c r="T275" s="9"/>
    </row>
    <row r="276" spans="13:20" x14ac:dyDescent="0.25">
      <c r="M276" s="9"/>
      <c r="N276" s="9"/>
      <c r="O276" s="9"/>
      <c r="P276" s="9"/>
      <c r="Q276" s="9"/>
      <c r="R276" s="9"/>
      <c r="S276" s="9"/>
      <c r="T276" s="9"/>
    </row>
    <row r="277" spans="13:20" x14ac:dyDescent="0.25">
      <c r="M277" s="9"/>
      <c r="N277" s="9"/>
      <c r="O277" s="9"/>
      <c r="P277" s="9"/>
      <c r="Q277" s="9"/>
      <c r="R277" s="9"/>
      <c r="S277" s="9"/>
      <c r="T277" s="9"/>
    </row>
    <row r="278" spans="13:20" x14ac:dyDescent="0.25">
      <c r="M278" s="9"/>
      <c r="N278" s="9"/>
      <c r="O278" s="9"/>
      <c r="P278" s="9"/>
      <c r="Q278" s="9"/>
      <c r="R278" s="9"/>
      <c r="S278" s="9"/>
      <c r="T278" s="9"/>
    </row>
    <row r="279" spans="13:20" x14ac:dyDescent="0.25">
      <c r="M279" s="9"/>
      <c r="N279" s="9"/>
      <c r="O279" s="9"/>
      <c r="P279" s="9"/>
      <c r="Q279" s="9"/>
      <c r="R279" s="9"/>
      <c r="S279" s="9"/>
      <c r="T279" s="9"/>
    </row>
    <row r="280" spans="13:20" x14ac:dyDescent="0.25">
      <c r="M280" s="9"/>
      <c r="N280" s="9"/>
      <c r="O280" s="9"/>
      <c r="P280" s="9"/>
      <c r="Q280" s="9"/>
      <c r="R280" s="9"/>
      <c r="S280" s="9"/>
      <c r="T280" s="9"/>
    </row>
    <row r="281" spans="13:20" x14ac:dyDescent="0.25">
      <c r="M281" s="9"/>
      <c r="N281" s="9"/>
      <c r="O281" s="9"/>
      <c r="P281" s="9"/>
      <c r="Q281" s="9"/>
      <c r="R281" s="9"/>
      <c r="S281" s="9"/>
      <c r="T281" s="9"/>
    </row>
    <row r="282" spans="13:20" x14ac:dyDescent="0.25">
      <c r="M282" s="9"/>
      <c r="N282" s="9"/>
      <c r="O282" s="9"/>
      <c r="P282" s="9"/>
      <c r="Q282" s="9"/>
      <c r="R282" s="9"/>
      <c r="S282" s="9"/>
      <c r="T282" s="9"/>
    </row>
    <row r="283" spans="13:20" x14ac:dyDescent="0.25">
      <c r="M283" s="9"/>
      <c r="N283" s="9"/>
      <c r="O283" s="9"/>
      <c r="P283" s="9"/>
      <c r="Q283" s="9"/>
      <c r="R283" s="9"/>
      <c r="S283" s="9"/>
      <c r="T283" s="9"/>
    </row>
    <row r="284" spans="13:20" x14ac:dyDescent="0.25">
      <c r="M284" s="9"/>
      <c r="N284" s="9"/>
      <c r="O284" s="9"/>
      <c r="P284" s="9"/>
      <c r="Q284" s="9"/>
      <c r="R284" s="9"/>
      <c r="S284" s="9"/>
      <c r="T284" s="9"/>
    </row>
    <row r="285" spans="13:20" x14ac:dyDescent="0.25">
      <c r="M285" s="9"/>
      <c r="N285" s="9"/>
      <c r="O285" s="9"/>
      <c r="P285" s="9"/>
      <c r="Q285" s="9"/>
      <c r="R285" s="9"/>
      <c r="S285" s="9"/>
      <c r="T285" s="9"/>
    </row>
    <row r="286" spans="13:20" x14ac:dyDescent="0.25">
      <c r="M286" s="9"/>
      <c r="N286" s="9"/>
      <c r="O286" s="9"/>
      <c r="P286" s="9"/>
      <c r="Q286" s="9"/>
      <c r="R286" s="9"/>
      <c r="S286" s="9"/>
      <c r="T286" s="9"/>
    </row>
    <row r="287" spans="13:20" x14ac:dyDescent="0.25">
      <c r="M287" s="9"/>
      <c r="N287" s="9"/>
      <c r="O287" s="9"/>
      <c r="P287" s="9"/>
      <c r="Q287" s="9"/>
      <c r="R287" s="9"/>
      <c r="S287" s="9"/>
      <c r="T287" s="9"/>
    </row>
    <row r="288" spans="13:20" x14ac:dyDescent="0.25">
      <c r="M288" s="9"/>
      <c r="N288" s="9"/>
      <c r="O288" s="9"/>
      <c r="P288" s="9"/>
      <c r="Q288" s="9"/>
      <c r="R288" s="9"/>
      <c r="S288" s="9"/>
      <c r="T288" s="9"/>
    </row>
    <row r="289" spans="13:20" x14ac:dyDescent="0.25">
      <c r="M289" s="9"/>
      <c r="N289" s="9"/>
      <c r="O289" s="9"/>
      <c r="P289" s="9"/>
      <c r="Q289" s="9"/>
      <c r="R289" s="9"/>
      <c r="S289" s="9"/>
      <c r="T289" s="9"/>
    </row>
    <row r="290" spans="13:20" x14ac:dyDescent="0.25">
      <c r="M290" s="9"/>
      <c r="N290" s="9"/>
      <c r="O290" s="9"/>
      <c r="P290" s="9"/>
      <c r="Q290" s="9"/>
      <c r="R290" s="9"/>
      <c r="S290" s="9"/>
      <c r="T290" s="9"/>
    </row>
    <row r="291" spans="13:20" x14ac:dyDescent="0.25">
      <c r="M291" s="9"/>
      <c r="N291" s="9"/>
      <c r="O291" s="9"/>
      <c r="P291" s="9"/>
      <c r="Q291" s="9"/>
      <c r="R291" s="9"/>
      <c r="S291" s="9"/>
      <c r="T291" s="9"/>
    </row>
    <row r="292" spans="13:20" x14ac:dyDescent="0.25">
      <c r="M292" s="9"/>
      <c r="N292" s="9"/>
      <c r="O292" s="9"/>
      <c r="P292" s="9"/>
      <c r="Q292" s="9"/>
      <c r="R292" s="9"/>
      <c r="S292" s="9"/>
      <c r="T292" s="9"/>
    </row>
    <row r="293" spans="13:20" x14ac:dyDescent="0.25">
      <c r="M293" s="9"/>
      <c r="N293" s="9"/>
      <c r="O293" s="9"/>
      <c r="P293" s="9"/>
      <c r="Q293" s="9"/>
      <c r="R293" s="9"/>
      <c r="S293" s="9"/>
      <c r="T293" s="9"/>
    </row>
    <row r="294" spans="13:20" x14ac:dyDescent="0.25">
      <c r="M294" s="9"/>
      <c r="N294" s="9"/>
      <c r="O294" s="9"/>
      <c r="P294" s="9"/>
      <c r="Q294" s="9"/>
      <c r="R294" s="9"/>
      <c r="S294" s="9"/>
      <c r="T294" s="9"/>
    </row>
    <row r="295" spans="13:20" x14ac:dyDescent="0.25">
      <c r="M295" s="9"/>
      <c r="N295" s="9"/>
      <c r="O295" s="9"/>
      <c r="P295" s="9"/>
      <c r="Q295" s="9"/>
      <c r="R295" s="9"/>
      <c r="S295" s="9"/>
      <c r="T295" s="9"/>
    </row>
    <row r="296" spans="13:20" x14ac:dyDescent="0.25">
      <c r="M296" s="9"/>
      <c r="N296" s="9"/>
      <c r="O296" s="9"/>
      <c r="P296" s="9"/>
      <c r="Q296" s="9"/>
      <c r="R296" s="9"/>
      <c r="S296" s="9"/>
      <c r="T296" s="9"/>
    </row>
  </sheetData>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Drop Down 1">
              <controlPr locked="0" defaultSize="0" autoLine="0" autoPict="0">
                <anchor moveWithCells="1">
                  <from>
                    <xdr:col>17</xdr:col>
                    <xdr:colOff>9525</xdr:colOff>
                    <xdr:row>36</xdr:row>
                    <xdr:rowOff>0</xdr:rowOff>
                  </from>
                  <to>
                    <xdr:col>17</xdr:col>
                    <xdr:colOff>571500</xdr:colOff>
                    <xdr:row>37</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6"/>
  <dimension ref="B1:Z277"/>
  <sheetViews>
    <sheetView workbookViewId="0">
      <selection activeCell="J11" sqref="J11:J12"/>
    </sheetView>
  </sheetViews>
  <sheetFormatPr defaultRowHeight="15" x14ac:dyDescent="0.25"/>
  <cols>
    <col min="1" max="1" width="3.85546875" style="2" customWidth="1"/>
    <col min="2" max="2" width="9.140625" style="2"/>
    <col min="3" max="3" width="18.7109375" style="2" customWidth="1"/>
    <col min="4" max="4" width="10.28515625" style="2" customWidth="1"/>
    <col min="5" max="5" width="17.85546875" style="2" customWidth="1"/>
    <col min="6" max="6" width="11.85546875" style="2" customWidth="1"/>
    <col min="7" max="7" width="10.42578125" style="2" customWidth="1"/>
    <col min="8" max="8" width="9.140625" style="2"/>
    <col min="9" max="9" width="11.5703125" style="2" customWidth="1"/>
    <col min="10" max="10" width="10" style="2" customWidth="1"/>
    <col min="11" max="11" width="9.28515625" style="2" customWidth="1"/>
    <col min="12" max="12" width="10.28515625" style="2" customWidth="1"/>
    <col min="13" max="13" width="12.28515625" style="2" customWidth="1"/>
    <col min="14" max="14" width="9.140625" style="2" customWidth="1"/>
    <col min="15" max="15" width="10.140625" style="2" customWidth="1"/>
    <col min="16" max="16" width="13.140625" style="2" customWidth="1"/>
    <col min="17" max="17" width="13.42578125" style="2" customWidth="1"/>
    <col min="18" max="18" width="9.7109375" style="2" customWidth="1"/>
    <col min="19" max="19" width="10.42578125" style="2" customWidth="1"/>
    <col min="20" max="16384" width="9.140625" style="2"/>
  </cols>
  <sheetData>
    <row r="1" spans="2:24" ht="15.75" thickBot="1" x14ac:dyDescent="0.3"/>
    <row r="2" spans="2:24" ht="15.75" thickBot="1" x14ac:dyDescent="0.3">
      <c r="B2" s="42"/>
      <c r="C2" s="43"/>
      <c r="D2" s="43"/>
      <c r="E2" s="43"/>
      <c r="F2" s="43"/>
      <c r="G2" s="43"/>
      <c r="H2" s="43"/>
      <c r="I2" s="43"/>
      <c r="J2" s="43"/>
      <c r="K2" s="43"/>
      <c r="L2" s="43"/>
      <c r="M2" s="43"/>
      <c r="N2" s="43"/>
      <c r="O2" s="43"/>
      <c r="P2" s="43"/>
      <c r="Q2" s="43"/>
      <c r="R2" s="43"/>
      <c r="S2" s="43"/>
      <c r="T2" s="44"/>
    </row>
    <row r="3" spans="2:24" ht="19.5" thickBot="1" x14ac:dyDescent="0.35">
      <c r="B3" s="45"/>
      <c r="C3" s="20"/>
      <c r="D3" s="20"/>
      <c r="E3" s="16" t="s">
        <v>39</v>
      </c>
      <c r="F3" s="15"/>
      <c r="G3" s="13"/>
      <c r="H3" s="13"/>
      <c r="I3" s="13"/>
      <c r="J3" s="13"/>
      <c r="K3" s="13"/>
      <c r="L3" s="13"/>
      <c r="M3" s="14"/>
      <c r="N3" s="30"/>
      <c r="O3" s="20"/>
      <c r="P3" s="20"/>
      <c r="Q3" s="20"/>
      <c r="R3" s="20"/>
      <c r="S3" s="20"/>
      <c r="T3" s="46"/>
    </row>
    <row r="4" spans="2:24" ht="15.75" thickBot="1" x14ac:dyDescent="0.3">
      <c r="B4" s="45"/>
      <c r="C4" s="20"/>
      <c r="D4" s="20"/>
      <c r="E4" s="20"/>
      <c r="F4" s="20"/>
      <c r="G4" s="20"/>
      <c r="H4" s="20"/>
      <c r="I4" s="20"/>
      <c r="J4" s="20"/>
      <c r="K4" s="20"/>
      <c r="L4" s="20"/>
      <c r="M4" s="20"/>
      <c r="N4" s="20"/>
      <c r="O4" s="20"/>
      <c r="P4" s="20"/>
      <c r="Q4" s="20"/>
      <c r="R4" s="20"/>
      <c r="S4" s="20"/>
      <c r="T4" s="46"/>
    </row>
    <row r="5" spans="2:24" x14ac:dyDescent="0.25">
      <c r="B5" s="45"/>
      <c r="C5" s="115" t="s">
        <v>28</v>
      </c>
      <c r="D5" s="116"/>
      <c r="E5" s="17"/>
      <c r="F5" s="116" t="s">
        <v>69</v>
      </c>
      <c r="G5" s="116"/>
      <c r="H5" s="17"/>
      <c r="I5" s="117" t="s">
        <v>67</v>
      </c>
      <c r="J5" s="118"/>
      <c r="K5" s="18"/>
      <c r="L5" s="18"/>
      <c r="M5" s="116" t="s">
        <v>68</v>
      </c>
      <c r="N5" s="18"/>
      <c r="O5" s="18"/>
      <c r="P5" s="18"/>
      <c r="Q5" s="19"/>
      <c r="R5" s="20"/>
      <c r="S5" s="20"/>
      <c r="T5" s="46"/>
    </row>
    <row r="6" spans="2:24" x14ac:dyDescent="0.25">
      <c r="B6" s="45"/>
      <c r="C6" s="3" t="s">
        <v>0</v>
      </c>
      <c r="D6" s="21"/>
      <c r="E6" s="30"/>
      <c r="F6" s="4" t="s">
        <v>7</v>
      </c>
      <c r="G6" s="105">
        <f>0.04*(D6+D7+D11+D12)+0.01*(D8+D10)</f>
        <v>7.36</v>
      </c>
      <c r="H6" s="26">
        <f>0.04*D12</f>
        <v>7.36</v>
      </c>
      <c r="I6" s="5"/>
      <c r="J6" s="21"/>
      <c r="K6" s="242"/>
      <c r="L6" s="20"/>
      <c r="M6" s="20"/>
      <c r="N6" s="20"/>
      <c r="O6" s="20"/>
      <c r="P6" s="20"/>
      <c r="Q6" s="23"/>
      <c r="R6" s="20"/>
      <c r="S6" s="20"/>
      <c r="T6" s="46"/>
    </row>
    <row r="7" spans="2:24" x14ac:dyDescent="0.25">
      <c r="B7" s="45"/>
      <c r="C7" s="3" t="s">
        <v>1</v>
      </c>
      <c r="D7" s="24"/>
      <c r="E7" s="30"/>
      <c r="F7" s="4" t="s">
        <v>8</v>
      </c>
      <c r="G7" s="105">
        <f>IF(G21=1,IF(SUM(D6:D7)&lt;2622.76,0.04*(D6+D7)+0.01*(D14),0.04*2622.76+0.01*(D14)),0.04*(D14)+0.01*(D14))</f>
        <v>9.2000000000000011</v>
      </c>
      <c r="H7" s="229">
        <f>IF(G21=1,IF(SUM(D6:D7)&lt;2622.76,0.01*(D12),0.01*(D12)),0.04*(D12)+0.01*(D12))</f>
        <v>9.2000000000000011</v>
      </c>
      <c r="I7" s="5"/>
      <c r="J7" s="21"/>
      <c r="K7" s="20"/>
      <c r="L7" s="20"/>
      <c r="M7" s="20"/>
      <c r="N7" s="20"/>
      <c r="O7" s="20"/>
      <c r="P7" s="20"/>
      <c r="Q7" s="23"/>
      <c r="R7" s="20"/>
      <c r="S7" s="20"/>
      <c r="T7" s="46"/>
    </row>
    <row r="8" spans="2:24" x14ac:dyDescent="0.25">
      <c r="B8" s="45"/>
      <c r="C8" s="3" t="s">
        <v>2</v>
      </c>
      <c r="D8" s="21"/>
      <c r="E8" s="30"/>
      <c r="F8" s="4" t="s">
        <v>9</v>
      </c>
      <c r="G8" s="105">
        <f>IF(G21=1,0.035*(D14-D8-D10),0.035*D14)</f>
        <v>6.44</v>
      </c>
      <c r="H8" s="26">
        <f>0.035*D12</f>
        <v>6.44</v>
      </c>
      <c r="I8" s="5"/>
      <c r="J8" s="21"/>
      <c r="K8" s="20"/>
      <c r="L8" s="20"/>
      <c r="M8" s="20"/>
      <c r="N8" s="20"/>
      <c r="O8" s="20"/>
      <c r="P8" s="20"/>
      <c r="Q8" s="23"/>
      <c r="R8" s="20"/>
      <c r="S8" s="20"/>
      <c r="T8" s="46"/>
    </row>
    <row r="9" spans="2:24" x14ac:dyDescent="0.25">
      <c r="B9" s="45"/>
      <c r="C9" s="3" t="s">
        <v>129</v>
      </c>
      <c r="D9" s="21"/>
      <c r="E9" s="30"/>
      <c r="F9" s="4" t="s">
        <v>10</v>
      </c>
      <c r="G9" s="105">
        <f>0.0255*D14</f>
        <v>4.6919999999999993</v>
      </c>
      <c r="H9" s="26">
        <f>0.0255*D12</f>
        <v>4.6919999999999993</v>
      </c>
      <c r="I9" s="5"/>
      <c r="J9" s="21"/>
      <c r="K9" s="20"/>
      <c r="L9" s="20"/>
      <c r="M9" s="20"/>
      <c r="N9" s="20"/>
      <c r="O9" s="20"/>
      <c r="P9" s="20"/>
      <c r="Q9" s="23"/>
      <c r="R9" s="20"/>
      <c r="S9" s="20"/>
      <c r="T9" s="46"/>
    </row>
    <row r="10" spans="2:24" x14ac:dyDescent="0.25">
      <c r="B10" s="45"/>
      <c r="C10" s="3" t="s">
        <v>3</v>
      </c>
      <c r="D10" s="21"/>
      <c r="E10" s="30"/>
      <c r="F10" s="4"/>
      <c r="G10" s="106"/>
      <c r="H10" s="26"/>
      <c r="I10" s="5"/>
      <c r="J10" s="21"/>
      <c r="K10" s="20"/>
      <c r="L10" s="20"/>
      <c r="M10" s="20"/>
      <c r="N10" s="20"/>
      <c r="O10" s="20"/>
      <c r="P10" s="20"/>
      <c r="Q10" s="23"/>
      <c r="R10" s="20"/>
      <c r="S10" s="20"/>
      <c r="T10" s="46"/>
    </row>
    <row r="11" spans="2:24" x14ac:dyDescent="0.25">
      <c r="B11" s="45"/>
      <c r="C11" s="3" t="s">
        <v>4</v>
      </c>
      <c r="D11" s="21"/>
      <c r="E11" s="30"/>
      <c r="F11" s="4" t="s">
        <v>82</v>
      </c>
      <c r="G11" s="105">
        <f>IF(G21=1,0.0667*(D6+D7+D11+D12),0.0667*D14)</f>
        <v>12.272799999999998</v>
      </c>
      <c r="H11" s="229">
        <f>0.0667*D12</f>
        <v>12.272799999999998</v>
      </c>
      <c r="I11" s="4" t="s">
        <v>85</v>
      </c>
      <c r="J11" s="25">
        <f>IF('Εκκαθάριση 2017'!O10=1,0.22*H14,IF('Εκκαθάριση 2017'!O10=2,0.29*H14,IF('Εκκαθάριση 2017'!O10=3,0.37*H14,0.45*H14)))</f>
        <v>40.703007999999997</v>
      </c>
      <c r="K11" s="20"/>
      <c r="L11" s="82"/>
      <c r="M11" s="20"/>
      <c r="N11" s="20"/>
      <c r="O11" s="20"/>
      <c r="P11" s="20"/>
      <c r="Q11" s="23"/>
      <c r="R11" s="20"/>
      <c r="S11" s="20"/>
      <c r="T11" s="46"/>
    </row>
    <row r="12" spans="2:24" x14ac:dyDescent="0.25">
      <c r="B12" s="45"/>
      <c r="C12" s="3" t="s">
        <v>5</v>
      </c>
      <c r="D12" s="21">
        <f>IF(AND(G16=1,G17=1),G29,IF(AND(G16=1,G17&lt;&gt;1,H23&gt;=25),G29,IF(AND(G16=1,G17&lt;&gt;1,H23&lt;25),G30,IF(G16=2,G30,IF(G16=3,G31,IF(G16=4,G32,IF(G16=5,G33,"FALSE")))))))</f>
        <v>184</v>
      </c>
      <c r="E12" s="30"/>
      <c r="F12" s="4" t="s">
        <v>83</v>
      </c>
      <c r="G12" s="105">
        <f>0.02*D14</f>
        <v>3.68</v>
      </c>
      <c r="H12" s="26">
        <f>0.02*D12</f>
        <v>3.68</v>
      </c>
      <c r="I12" s="4" t="s">
        <v>84</v>
      </c>
      <c r="J12" s="25">
        <f>IF('Εκκαθάριση 2017'!O10=1,0.022*H14,IF('Εκκαθάριση 2017'!O10=2,0.055*H14,IF('Εκκαθάριση 2017'!O10=3,0.065*H14,0.075*H14)))</f>
        <v>7.7195359999999997</v>
      </c>
      <c r="K12" s="20"/>
      <c r="L12" s="26">
        <f>IF(E26&lt;20000,0.007,IF(E26&gt;=30000,0.02,0.014))</f>
        <v>7.0000000000000001E-3</v>
      </c>
      <c r="M12" s="20"/>
      <c r="N12" s="20"/>
      <c r="O12" s="20"/>
      <c r="P12" s="20"/>
      <c r="Q12" s="23"/>
      <c r="R12" s="20"/>
      <c r="S12" s="20"/>
      <c r="T12" s="46"/>
      <c r="W12" s="107"/>
      <c r="X12" s="107"/>
    </row>
    <row r="13" spans="2:24" ht="15.75" thickBot="1" x14ac:dyDescent="0.3">
      <c r="B13" s="45"/>
      <c r="C13" s="6"/>
      <c r="D13" s="21"/>
      <c r="E13" s="30"/>
      <c r="F13" s="5"/>
      <c r="G13" s="21"/>
      <c r="H13" s="26"/>
      <c r="I13" s="5"/>
      <c r="J13" s="21"/>
      <c r="K13" s="20"/>
      <c r="L13" s="82"/>
      <c r="M13" s="20"/>
      <c r="N13" s="20"/>
      <c r="O13" s="20"/>
      <c r="P13" s="20"/>
      <c r="Q13" s="23"/>
      <c r="R13" s="20"/>
      <c r="S13" s="20"/>
      <c r="T13" s="46"/>
    </row>
    <row r="14" spans="2:24" ht="19.5" thickBot="1" x14ac:dyDescent="0.35">
      <c r="B14" s="45"/>
      <c r="C14" s="7" t="s">
        <v>6</v>
      </c>
      <c r="D14" s="28">
        <f>SUM(D6:D12)</f>
        <v>184</v>
      </c>
      <c r="E14" s="208"/>
      <c r="F14" s="8" t="s">
        <v>6</v>
      </c>
      <c r="G14" s="28">
        <f>SUM(G6:G12)</f>
        <v>43.644800000000004</v>
      </c>
      <c r="H14" s="28">
        <f>D14-G14</f>
        <v>140.3552</v>
      </c>
      <c r="I14" s="8" t="s">
        <v>6</v>
      </c>
      <c r="J14" s="28">
        <f>SUM(J7:J12)</f>
        <v>48.422543999999995</v>
      </c>
      <c r="K14" s="20"/>
      <c r="L14" s="27"/>
      <c r="M14" s="76">
        <f>D14-G14-J14</f>
        <v>91.932656000000009</v>
      </c>
      <c r="N14" s="91"/>
      <c r="O14" s="20"/>
      <c r="P14" s="20"/>
      <c r="Q14" s="23"/>
      <c r="R14" s="20"/>
      <c r="S14" s="20"/>
      <c r="T14" s="46"/>
    </row>
    <row r="15" spans="2:24" ht="18.75" x14ac:dyDescent="0.3">
      <c r="B15" s="45"/>
      <c r="C15" s="29"/>
      <c r="D15" s="30"/>
      <c r="E15" s="30"/>
      <c r="F15" s="30"/>
      <c r="G15" s="119"/>
      <c r="H15" s="20"/>
      <c r="I15" s="20"/>
      <c r="J15" s="20"/>
      <c r="K15" s="20"/>
      <c r="L15" s="90"/>
      <c r="M15" s="20"/>
      <c r="N15" s="91"/>
      <c r="O15" s="20"/>
      <c r="P15" s="20"/>
      <c r="Q15" s="23"/>
      <c r="R15" s="20"/>
      <c r="S15" s="20"/>
      <c r="T15" s="46"/>
      <c r="W15" s="120"/>
      <c r="X15" s="120"/>
    </row>
    <row r="16" spans="2:24" x14ac:dyDescent="0.25">
      <c r="B16" s="45"/>
      <c r="C16" s="160" t="s">
        <v>137</v>
      </c>
      <c r="D16" s="11"/>
      <c r="E16" s="12"/>
      <c r="F16" s="12"/>
      <c r="G16" s="123">
        <f>'Μισθοδοσία 2017 - 2020'!H25</f>
        <v>3</v>
      </c>
      <c r="H16" s="20"/>
      <c r="I16" s="20"/>
      <c r="J16" s="20"/>
      <c r="K16" s="20"/>
      <c r="L16" s="20"/>
      <c r="M16" s="20"/>
      <c r="N16" s="20"/>
      <c r="O16" s="20"/>
      <c r="P16" s="20"/>
      <c r="Q16" s="23"/>
      <c r="R16" s="20"/>
      <c r="S16" s="20"/>
      <c r="T16" s="46"/>
    </row>
    <row r="17" spans="2:21" x14ac:dyDescent="0.25">
      <c r="B17" s="45"/>
      <c r="C17" s="10" t="s">
        <v>104</v>
      </c>
      <c r="D17" s="11"/>
      <c r="E17" s="12"/>
      <c r="F17" s="12"/>
      <c r="G17" s="123">
        <f>'Μισθοδοσία 2017 - 2020'!H24</f>
        <v>3</v>
      </c>
      <c r="H17" s="20"/>
      <c r="I17" s="20"/>
      <c r="J17" s="20"/>
      <c r="K17" s="20"/>
      <c r="L17" s="20"/>
      <c r="M17" s="20"/>
      <c r="N17" s="20"/>
      <c r="O17" s="20"/>
      <c r="P17" s="20"/>
      <c r="Q17" s="23"/>
      <c r="R17" s="20"/>
      <c r="S17" s="20"/>
      <c r="T17" s="46"/>
    </row>
    <row r="18" spans="2:21" x14ac:dyDescent="0.25">
      <c r="B18" s="45"/>
      <c r="C18" s="10" t="s">
        <v>124</v>
      </c>
      <c r="D18" s="11"/>
      <c r="E18" s="12"/>
      <c r="F18" s="12"/>
      <c r="G18" s="123">
        <f>'Μισθοδοσία 2017 - 2020'!H26</f>
        <v>1</v>
      </c>
      <c r="H18" s="20"/>
      <c r="I18" s="20"/>
      <c r="J18" s="20"/>
      <c r="K18" s="20"/>
      <c r="L18" s="20"/>
      <c r="M18" s="20"/>
      <c r="N18" s="20"/>
      <c r="O18" s="20"/>
      <c r="P18" s="20"/>
      <c r="Q18" s="23"/>
      <c r="R18" s="20"/>
      <c r="S18" s="20"/>
      <c r="T18" s="46"/>
    </row>
    <row r="19" spans="2:21" ht="17.25" customHeight="1" x14ac:dyDescent="0.3">
      <c r="B19" s="45"/>
      <c r="C19" s="10" t="s">
        <v>96</v>
      </c>
      <c r="D19" s="11"/>
      <c r="E19" s="12"/>
      <c r="F19" s="12"/>
      <c r="G19" s="123">
        <f>'Μισθοδοσία 2017 - 2020'!H27</f>
        <v>0</v>
      </c>
      <c r="H19" s="20"/>
      <c r="I19" s="90"/>
      <c r="J19" s="20"/>
      <c r="K19" s="20"/>
      <c r="L19" s="20"/>
      <c r="M19" s="20"/>
      <c r="N19" s="20"/>
      <c r="O19" s="20"/>
      <c r="P19" s="20"/>
      <c r="Q19" s="23"/>
      <c r="R19" s="20"/>
      <c r="S19" s="20"/>
      <c r="T19" s="46"/>
    </row>
    <row r="20" spans="2:21" ht="17.25" customHeight="1" x14ac:dyDescent="0.3">
      <c r="B20" s="45"/>
      <c r="C20" s="10" t="s">
        <v>97</v>
      </c>
      <c r="D20" s="11"/>
      <c r="E20" s="12"/>
      <c r="F20" s="12"/>
      <c r="G20" s="123">
        <f>'Μισθοδοσία 2017 - 2020'!H28</f>
        <v>0</v>
      </c>
      <c r="H20" s="20"/>
      <c r="I20" s="90"/>
      <c r="J20" s="20"/>
      <c r="K20" s="20"/>
      <c r="L20" s="20"/>
      <c r="M20" s="20"/>
      <c r="N20" s="20"/>
      <c r="O20" s="20"/>
      <c r="P20" s="20"/>
      <c r="Q20" s="23"/>
      <c r="R20" s="20"/>
      <c r="S20" s="20"/>
      <c r="T20" s="46"/>
    </row>
    <row r="21" spans="2:21" ht="17.25" customHeight="1" x14ac:dyDescent="0.25">
      <c r="B21" s="45"/>
      <c r="C21" s="10" t="s">
        <v>36</v>
      </c>
      <c r="D21" s="11"/>
      <c r="E21" s="12"/>
      <c r="F21" s="12"/>
      <c r="G21" s="123">
        <f>'Μισθοδοσία 2017 - 2020'!H29</f>
        <v>2</v>
      </c>
      <c r="H21" s="274" t="s">
        <v>55</v>
      </c>
      <c r="I21" s="20"/>
      <c r="J21" s="20"/>
      <c r="K21" s="20"/>
      <c r="L21" s="20"/>
      <c r="M21" s="20"/>
      <c r="N21" s="20"/>
      <c r="O21" s="242"/>
      <c r="P21" s="121"/>
      <c r="Q21" s="122"/>
      <c r="R21" s="99"/>
      <c r="S21" s="20"/>
      <c r="T21" s="46"/>
    </row>
    <row r="22" spans="2:21" ht="17.25" customHeight="1" x14ac:dyDescent="0.25">
      <c r="B22" s="45"/>
      <c r="C22" s="160" t="s">
        <v>138</v>
      </c>
      <c r="D22" s="11"/>
      <c r="E22" s="12"/>
      <c r="F22" s="12"/>
      <c r="G22" s="123">
        <f>'Μισθοδοσία 2017 - 2020'!H31</f>
        <v>16</v>
      </c>
      <c r="H22" s="281">
        <f>G22-1</f>
        <v>15</v>
      </c>
      <c r="I22" s="20"/>
      <c r="J22" s="20"/>
      <c r="K22" s="20"/>
      <c r="L22" s="20"/>
      <c r="M22" s="20"/>
      <c r="N22" s="20"/>
      <c r="O22" s="20"/>
      <c r="P22" s="20"/>
      <c r="Q22" s="23"/>
      <c r="R22" s="20"/>
      <c r="S22" s="20"/>
      <c r="T22" s="46"/>
    </row>
    <row r="23" spans="2:21" ht="17.25" customHeight="1" x14ac:dyDescent="0.25">
      <c r="B23" s="45"/>
      <c r="C23" s="10" t="s">
        <v>109</v>
      </c>
      <c r="D23" s="11"/>
      <c r="E23" s="12"/>
      <c r="F23" s="280"/>
      <c r="G23" s="123">
        <f>'Μισθοδοσία 2017 - 2020'!H30</f>
        <v>16</v>
      </c>
      <c r="H23" s="281">
        <f>G23-1</f>
        <v>15</v>
      </c>
      <c r="I23" s="20"/>
      <c r="J23" s="20"/>
      <c r="K23" s="20"/>
      <c r="L23" s="20"/>
      <c r="M23" s="20"/>
      <c r="N23" s="20"/>
      <c r="O23" s="20"/>
      <c r="P23" s="20"/>
      <c r="Q23" s="23"/>
      <c r="R23" s="20"/>
      <c r="S23" s="20"/>
      <c r="T23" s="46"/>
    </row>
    <row r="24" spans="2:21" ht="15.75" thickBot="1" x14ac:dyDescent="0.3">
      <c r="B24" s="45"/>
      <c r="C24" s="41" t="s">
        <v>70</v>
      </c>
      <c r="D24" s="31"/>
      <c r="E24" s="278">
        <f>INDEX(L39:L79,F26)</f>
        <v>0.32</v>
      </c>
      <c r="F24" s="279"/>
      <c r="G24" s="279"/>
      <c r="H24" s="32"/>
      <c r="I24" s="32"/>
      <c r="J24" s="32"/>
      <c r="K24" s="32"/>
      <c r="L24" s="32"/>
      <c r="M24" s="32"/>
      <c r="N24" s="32"/>
      <c r="O24" s="32"/>
      <c r="P24" s="32"/>
      <c r="Q24" s="33"/>
      <c r="R24" s="20"/>
      <c r="S24" s="20"/>
      <c r="T24" s="46"/>
    </row>
    <row r="25" spans="2:21" x14ac:dyDescent="0.25">
      <c r="B25" s="45"/>
      <c r="C25" s="30"/>
      <c r="D25" s="30"/>
      <c r="E25" s="30"/>
      <c r="F25" s="30"/>
      <c r="G25" s="20"/>
      <c r="H25" s="20"/>
      <c r="I25" s="20"/>
      <c r="J25" s="20"/>
      <c r="K25" s="20"/>
      <c r="L25" s="20"/>
      <c r="M25" s="20"/>
      <c r="N25" s="20"/>
      <c r="O25" s="20"/>
      <c r="P25" s="20"/>
      <c r="Q25" s="20"/>
      <c r="R25" s="20"/>
      <c r="S25" s="20"/>
      <c r="T25" s="46"/>
    </row>
    <row r="26" spans="2:21" x14ac:dyDescent="0.25">
      <c r="B26" s="45"/>
      <c r="C26" s="30"/>
      <c r="D26" s="30"/>
      <c r="E26" s="26">
        <f>(D14-D12-G14+H14)*12</f>
        <v>1160.5247999999999</v>
      </c>
      <c r="F26" s="30">
        <f>MATCH(H23,K39:K79)</f>
        <v>16</v>
      </c>
      <c r="G26" s="20"/>
      <c r="H26" s="20"/>
      <c r="I26" s="82"/>
      <c r="J26" s="82"/>
      <c r="K26" s="82"/>
      <c r="L26" s="82"/>
      <c r="M26" s="82"/>
      <c r="N26" s="20"/>
      <c r="O26" s="20"/>
      <c r="P26" s="20"/>
      <c r="Q26" s="20"/>
      <c r="R26" s="20"/>
      <c r="S26" s="20"/>
      <c r="T26" s="46"/>
    </row>
    <row r="27" spans="2:21" ht="15.75" thickBot="1" x14ac:dyDescent="0.3">
      <c r="B27" s="45"/>
      <c r="C27" s="20"/>
      <c r="D27" s="34" t="s">
        <v>78</v>
      </c>
      <c r="E27" s="21"/>
      <c r="F27" s="20"/>
      <c r="G27" s="20"/>
      <c r="H27" s="20"/>
      <c r="I27" s="1"/>
      <c r="J27" s="79" t="s">
        <v>52</v>
      </c>
      <c r="K27" s="77"/>
      <c r="L27" s="78"/>
      <c r="M27" s="1"/>
      <c r="N27" s="30"/>
      <c r="O27" s="30"/>
      <c r="P27" s="30"/>
      <c r="Q27" s="30"/>
      <c r="R27" s="30"/>
      <c r="T27" s="46"/>
      <c r="U27" s="52"/>
    </row>
    <row r="28" spans="2:21" ht="29.25" customHeight="1" thickBot="1" x14ac:dyDescent="0.3">
      <c r="B28" s="45"/>
      <c r="C28" s="35" t="s">
        <v>31</v>
      </c>
      <c r="D28" s="35" t="s">
        <v>32</v>
      </c>
      <c r="E28" s="36" t="s">
        <v>3</v>
      </c>
      <c r="F28" s="35" t="s">
        <v>4</v>
      </c>
      <c r="G28" s="35" t="s">
        <v>5</v>
      </c>
      <c r="H28" s="82"/>
      <c r="I28" s="71" t="s">
        <v>23</v>
      </c>
      <c r="J28" s="72" t="s">
        <v>51</v>
      </c>
      <c r="K28" s="71" t="s">
        <v>25</v>
      </c>
      <c r="L28" s="71" t="s">
        <v>26</v>
      </c>
      <c r="M28" s="71" t="s">
        <v>27</v>
      </c>
      <c r="N28" s="82"/>
      <c r="P28" s="100" t="s">
        <v>49</v>
      </c>
      <c r="Q28" s="100" t="s">
        <v>50</v>
      </c>
      <c r="R28" s="97" t="s">
        <v>47</v>
      </c>
      <c r="S28" s="98" t="s">
        <v>46</v>
      </c>
      <c r="T28" s="46"/>
      <c r="U28" s="52"/>
    </row>
    <row r="29" spans="2:21" ht="16.5" thickBot="1" x14ac:dyDescent="0.3">
      <c r="B29" s="45"/>
      <c r="C29" s="21" t="s">
        <v>35</v>
      </c>
      <c r="D29" s="37">
        <v>1459</v>
      </c>
      <c r="E29" s="38">
        <v>296</v>
      </c>
      <c r="F29" s="21">
        <v>460</v>
      </c>
      <c r="G29" s="21">
        <v>343</v>
      </c>
      <c r="H29" s="82"/>
      <c r="I29" s="73">
        <v>25000</v>
      </c>
      <c r="J29" s="73">
        <v>22</v>
      </c>
      <c r="K29" s="73">
        <v>5500</v>
      </c>
      <c r="L29" s="73">
        <v>25000</v>
      </c>
      <c r="M29" s="73">
        <v>5500</v>
      </c>
      <c r="N29" s="87"/>
      <c r="O29" s="87"/>
      <c r="P29" s="101">
        <f>E26</f>
        <v>1160.5247999999999</v>
      </c>
      <c r="Q29" s="102">
        <f>'Φόρος 2017 παλαιό'!E4</f>
        <v>4833.8665964800002</v>
      </c>
      <c r="R29" s="103">
        <f>'Φόρος 2017 παλαιό'!C10</f>
        <v>1885.03908288</v>
      </c>
      <c r="S29" s="104">
        <f>Q29-R29</f>
        <v>2948.8275136000002</v>
      </c>
      <c r="T29" s="46"/>
      <c r="U29" s="52"/>
    </row>
    <row r="30" spans="2:21" x14ac:dyDescent="0.25">
      <c r="B30" s="45"/>
      <c r="C30" s="21" t="s">
        <v>29</v>
      </c>
      <c r="D30" s="37">
        <v>1459</v>
      </c>
      <c r="E30" s="38">
        <v>226</v>
      </c>
      <c r="F30" s="21">
        <v>390</v>
      </c>
      <c r="G30" s="21">
        <v>273</v>
      </c>
      <c r="H30" s="82"/>
      <c r="I30" s="73">
        <v>17000</v>
      </c>
      <c r="J30" s="73">
        <v>32</v>
      </c>
      <c r="K30" s="73">
        <v>5440</v>
      </c>
      <c r="L30" s="73">
        <v>42000</v>
      </c>
      <c r="M30" s="73">
        <v>10940</v>
      </c>
      <c r="N30" s="87"/>
      <c r="O30" s="87"/>
      <c r="P30" s="87"/>
      <c r="Q30" s="87"/>
      <c r="R30" s="87"/>
      <c r="S30" s="87"/>
      <c r="T30" s="46"/>
      <c r="U30" s="52"/>
    </row>
    <row r="31" spans="2:21" x14ac:dyDescent="0.25">
      <c r="B31" s="45"/>
      <c r="C31" s="21" t="s">
        <v>33</v>
      </c>
      <c r="D31" s="37">
        <v>1331</v>
      </c>
      <c r="E31" s="38">
        <v>215</v>
      </c>
      <c r="F31" s="21">
        <v>368</v>
      </c>
      <c r="G31" s="21">
        <v>184</v>
      </c>
      <c r="H31" s="82"/>
      <c r="I31" s="88" t="s">
        <v>45</v>
      </c>
      <c r="J31" s="73">
        <v>42</v>
      </c>
      <c r="K31" s="73"/>
      <c r="L31" s="73"/>
      <c r="M31" s="73"/>
      <c r="N31" s="87"/>
      <c r="O31" s="87"/>
      <c r="P31" s="39"/>
      <c r="Q31" s="39"/>
      <c r="R31" s="39"/>
      <c r="S31" s="87"/>
      <c r="T31" s="46"/>
      <c r="U31" s="52"/>
    </row>
    <row r="32" spans="2:21" x14ac:dyDescent="0.25">
      <c r="B32" s="45"/>
      <c r="C32" s="21" t="s">
        <v>34</v>
      </c>
      <c r="D32" s="37">
        <v>1150</v>
      </c>
      <c r="E32" s="38">
        <v>200</v>
      </c>
      <c r="F32" s="21">
        <v>335</v>
      </c>
      <c r="G32" s="21">
        <v>128</v>
      </c>
      <c r="H32" s="82"/>
      <c r="I32" s="87"/>
      <c r="J32" s="87"/>
      <c r="K32" s="87"/>
      <c r="L32" s="87"/>
      <c r="M32" s="87"/>
      <c r="N32" s="87"/>
      <c r="O32" s="87"/>
      <c r="P32" s="85"/>
      <c r="Q32" s="39"/>
      <c r="R32" s="39"/>
      <c r="S32" s="87"/>
      <c r="T32" s="46"/>
      <c r="U32" s="52"/>
    </row>
    <row r="33" spans="2:26" x14ac:dyDescent="0.25">
      <c r="B33" s="45"/>
      <c r="C33" s="37" t="s">
        <v>30</v>
      </c>
      <c r="D33" s="37">
        <v>1065</v>
      </c>
      <c r="E33" s="38">
        <v>184</v>
      </c>
      <c r="F33" s="37">
        <v>300</v>
      </c>
      <c r="G33" s="37">
        <v>128</v>
      </c>
      <c r="H33" s="82"/>
      <c r="I33" t="s">
        <v>63</v>
      </c>
      <c r="J33" s="87"/>
      <c r="K33" s="87"/>
      <c r="L33" s="87"/>
      <c r="M33" s="87"/>
      <c r="N33" s="87"/>
      <c r="O33" s="87"/>
      <c r="P33" s="86"/>
      <c r="Q33" s="39"/>
      <c r="R33" s="39"/>
      <c r="S33" s="87"/>
      <c r="T33" s="46"/>
      <c r="U33" s="52"/>
    </row>
    <row r="34" spans="2:26" x14ac:dyDescent="0.25">
      <c r="B34" s="45"/>
      <c r="C34" s="20"/>
      <c r="D34" s="20"/>
      <c r="E34" s="40"/>
      <c r="F34" s="20"/>
      <c r="G34" s="20"/>
      <c r="H34" s="82"/>
      <c r="I34" s="87" t="s">
        <v>64</v>
      </c>
      <c r="J34" s="87"/>
      <c r="K34" s="87"/>
      <c r="L34" s="87"/>
      <c r="M34" s="87"/>
      <c r="N34" s="87"/>
      <c r="O34" s="87"/>
      <c r="P34" s="39"/>
      <c r="Q34" s="39"/>
      <c r="R34" s="39"/>
      <c r="S34" s="87"/>
      <c r="T34" s="46"/>
      <c r="U34" s="52"/>
      <c r="X34" s="89"/>
      <c r="Y34" s="89"/>
      <c r="Z34" s="89"/>
    </row>
    <row r="35" spans="2:26" x14ac:dyDescent="0.25">
      <c r="B35" s="45"/>
      <c r="C35" s="85" t="s">
        <v>40</v>
      </c>
      <c r="D35" s="20"/>
      <c r="E35" s="20"/>
      <c r="F35" s="20"/>
      <c r="G35" s="20"/>
      <c r="H35" s="82"/>
      <c r="I35" s="96"/>
      <c r="J35" s="87"/>
      <c r="K35" s="87"/>
      <c r="L35" s="87"/>
      <c r="M35" s="87"/>
      <c r="N35" s="87"/>
      <c r="O35" s="87"/>
      <c r="P35" s="39"/>
      <c r="Q35" s="39"/>
      <c r="R35" s="39"/>
      <c r="S35" s="87"/>
      <c r="T35" s="46"/>
      <c r="U35" s="52"/>
      <c r="X35" s="89"/>
      <c r="Y35" s="89"/>
      <c r="Z35" s="89"/>
    </row>
    <row r="36" spans="2:26" x14ac:dyDescent="0.25">
      <c r="B36" s="45"/>
      <c r="C36" s="85"/>
      <c r="D36" s="20"/>
      <c r="E36" s="20"/>
      <c r="F36" s="20"/>
      <c r="G36" s="20"/>
      <c r="H36" s="82"/>
      <c r="I36" s="96"/>
      <c r="J36" s="87"/>
      <c r="K36" s="87"/>
      <c r="L36" s="87"/>
      <c r="M36" s="87"/>
      <c r="N36" s="87"/>
      <c r="O36" s="87"/>
      <c r="P36" s="39"/>
      <c r="Q36" s="39"/>
      <c r="R36" s="39"/>
      <c r="S36" s="87"/>
      <c r="T36" s="46"/>
      <c r="U36" s="52"/>
      <c r="X36" s="89"/>
      <c r="Y36" s="89"/>
      <c r="Z36" s="89"/>
    </row>
    <row r="37" spans="2:26" ht="15.75" thickBot="1" x14ac:dyDescent="0.3">
      <c r="B37" s="47"/>
      <c r="C37" s="48"/>
      <c r="D37" s="48"/>
      <c r="E37" s="48"/>
      <c r="F37" s="48"/>
      <c r="G37" s="48"/>
      <c r="H37" s="83"/>
      <c r="I37" s="95"/>
      <c r="J37" s="80"/>
      <c r="K37" s="80"/>
      <c r="L37" s="80"/>
      <c r="M37" s="80"/>
      <c r="N37" s="80"/>
      <c r="O37" s="80"/>
      <c r="P37" s="80"/>
      <c r="Q37" s="80"/>
      <c r="R37" s="80"/>
      <c r="S37" s="80"/>
      <c r="T37" s="81"/>
      <c r="U37" s="52"/>
      <c r="X37" s="89"/>
      <c r="Y37" s="89"/>
      <c r="Z37" s="89"/>
    </row>
    <row r="38" spans="2:26" x14ac:dyDescent="0.25">
      <c r="B38" s="49"/>
      <c r="C38" s="49"/>
      <c r="D38" s="49"/>
      <c r="E38" s="49"/>
      <c r="F38" s="49"/>
      <c r="G38" s="49"/>
      <c r="H38" s="84"/>
      <c r="I38" s="89"/>
      <c r="K38" s="9" t="s">
        <v>55</v>
      </c>
      <c r="L38" s="9" t="s">
        <v>71</v>
      </c>
      <c r="M38" s="9" t="s">
        <v>1</v>
      </c>
      <c r="N38" s="9"/>
      <c r="O38" s="9"/>
      <c r="P38" s="9"/>
      <c r="Q38" s="51"/>
      <c r="R38" s="51"/>
      <c r="S38" s="51"/>
      <c r="T38" s="52"/>
      <c r="U38" s="52"/>
      <c r="X38" s="89"/>
      <c r="Y38" s="89"/>
      <c r="Z38" s="89"/>
    </row>
    <row r="39" spans="2:26" x14ac:dyDescent="0.25">
      <c r="B39" s="49"/>
      <c r="C39" s="49"/>
      <c r="D39" s="49"/>
      <c r="E39" s="49"/>
      <c r="F39" s="49"/>
      <c r="G39" s="49"/>
      <c r="H39" s="84"/>
      <c r="I39" s="89"/>
      <c r="K39" s="2">
        <v>0</v>
      </c>
      <c r="L39" s="2">
        <v>0</v>
      </c>
      <c r="M39" s="2">
        <v>0</v>
      </c>
      <c r="N39" s="112"/>
      <c r="O39" s="112"/>
      <c r="P39" s="112"/>
      <c r="Q39" s="112"/>
      <c r="R39" s="92"/>
      <c r="S39" s="92"/>
      <c r="T39" s="52"/>
      <c r="U39" s="52"/>
      <c r="X39" s="89"/>
      <c r="Y39" s="89"/>
      <c r="Z39" s="89"/>
    </row>
    <row r="40" spans="2:26" x14ac:dyDescent="0.25">
      <c r="B40" s="49"/>
      <c r="C40" s="49"/>
      <c r="D40" s="49"/>
      <c r="E40" s="49"/>
      <c r="F40" s="49"/>
      <c r="G40" s="49"/>
      <c r="H40" s="84"/>
      <c r="I40" s="89"/>
      <c r="K40" s="112">
        <v>1</v>
      </c>
      <c r="L40" s="112">
        <v>0.04</v>
      </c>
      <c r="M40" s="109">
        <f>$D$6*L40</f>
        <v>0</v>
      </c>
      <c r="N40" s="112"/>
      <c r="O40" s="112">
        <v>0</v>
      </c>
      <c r="P40" s="112" t="s">
        <v>38</v>
      </c>
      <c r="Q40" s="112"/>
      <c r="R40" s="92"/>
      <c r="S40" s="92"/>
      <c r="T40" s="52"/>
      <c r="U40" s="52"/>
      <c r="X40" s="89"/>
      <c r="Y40" s="89"/>
      <c r="Z40" s="89"/>
    </row>
    <row r="41" spans="2:26" x14ac:dyDescent="0.25">
      <c r="B41" s="49"/>
      <c r="C41" s="49"/>
      <c r="D41" s="49"/>
      <c r="E41" s="49"/>
      <c r="F41" s="49"/>
      <c r="G41" s="49"/>
      <c r="H41" s="84"/>
      <c r="I41" s="89"/>
      <c r="K41" s="112">
        <v>2</v>
      </c>
      <c r="L41" s="112">
        <v>0.04</v>
      </c>
      <c r="M41" s="109">
        <f t="shared" ref="M41:M79" si="0">$D$6*L41</f>
        <v>0</v>
      </c>
      <c r="N41" s="112"/>
      <c r="O41" s="112">
        <v>1</v>
      </c>
      <c r="P41" s="112" t="s">
        <v>37</v>
      </c>
      <c r="Q41" s="112"/>
      <c r="R41" s="92"/>
      <c r="S41" s="92"/>
      <c r="T41" s="52"/>
      <c r="U41" s="52"/>
      <c r="X41" s="89"/>
      <c r="Y41" s="89"/>
      <c r="Z41" s="89"/>
    </row>
    <row r="42" spans="2:26" x14ac:dyDescent="0.25">
      <c r="B42" s="49"/>
      <c r="C42" s="49"/>
      <c r="D42" s="49"/>
      <c r="E42" s="49"/>
      <c r="F42" s="49"/>
      <c r="G42" s="49"/>
      <c r="H42" s="84"/>
      <c r="I42" s="89"/>
      <c r="K42" s="112">
        <v>3</v>
      </c>
      <c r="L42" s="112">
        <v>0.08</v>
      </c>
      <c r="M42" s="109">
        <f t="shared" si="0"/>
        <v>0</v>
      </c>
      <c r="N42" s="112"/>
      <c r="O42" s="112">
        <v>2</v>
      </c>
      <c r="P42" s="112"/>
      <c r="Q42" s="112"/>
      <c r="R42" s="92"/>
      <c r="S42" s="94"/>
      <c r="T42" s="52"/>
      <c r="U42" s="52"/>
      <c r="X42" s="89"/>
      <c r="Y42" s="89"/>
      <c r="Z42" s="89"/>
    </row>
    <row r="43" spans="2:26" x14ac:dyDescent="0.25">
      <c r="B43" s="49"/>
      <c r="C43" s="49"/>
      <c r="D43" s="49"/>
      <c r="E43" s="49"/>
      <c r="F43" s="49"/>
      <c r="G43" s="49"/>
      <c r="H43" s="84"/>
      <c r="I43" s="89"/>
      <c r="K43" s="112">
        <v>4</v>
      </c>
      <c r="L43" s="112">
        <v>0.08</v>
      </c>
      <c r="M43" s="109">
        <f t="shared" si="0"/>
        <v>0</v>
      </c>
      <c r="N43" s="112"/>
      <c r="O43" s="112">
        <v>3</v>
      </c>
      <c r="P43" s="112"/>
      <c r="Q43" s="109"/>
      <c r="R43" s="93"/>
      <c r="S43" s="92"/>
      <c r="T43" s="52"/>
      <c r="U43" s="52"/>
      <c r="X43" s="89"/>
      <c r="Y43" s="89"/>
      <c r="Z43" s="89"/>
    </row>
    <row r="44" spans="2:26" x14ac:dyDescent="0.25">
      <c r="B44" s="49"/>
      <c r="C44" s="49"/>
      <c r="D44" s="49"/>
      <c r="E44" s="49"/>
      <c r="F44" s="49"/>
      <c r="G44" s="49"/>
      <c r="H44" s="49"/>
      <c r="K44" s="112">
        <v>5</v>
      </c>
      <c r="L44" s="112">
        <v>0.12</v>
      </c>
      <c r="M44" s="109">
        <f t="shared" si="0"/>
        <v>0</v>
      </c>
      <c r="N44" s="112"/>
      <c r="O44" s="112">
        <v>4</v>
      </c>
      <c r="P44" s="112"/>
      <c r="Q44" s="112"/>
      <c r="R44" s="92"/>
      <c r="S44" s="92"/>
      <c r="T44" s="52"/>
      <c r="U44" s="52"/>
      <c r="X44" s="89"/>
      <c r="Y44" s="89"/>
      <c r="Z44" s="89"/>
    </row>
    <row r="45" spans="2:26" x14ac:dyDescent="0.25">
      <c r="B45" s="49"/>
      <c r="C45" s="49"/>
      <c r="D45" s="49"/>
      <c r="E45" s="49"/>
      <c r="F45" s="49"/>
      <c r="G45" s="49"/>
      <c r="H45" s="49"/>
      <c r="K45" s="112">
        <v>6</v>
      </c>
      <c r="L45" s="112">
        <v>0.12</v>
      </c>
      <c r="M45" s="109">
        <f t="shared" si="0"/>
        <v>0</v>
      </c>
      <c r="N45" s="112"/>
      <c r="O45" s="112"/>
      <c r="P45" s="112"/>
      <c r="Q45" s="112"/>
      <c r="R45" s="92"/>
      <c r="S45" s="92"/>
      <c r="T45" s="52"/>
      <c r="U45" s="52"/>
      <c r="X45" s="89"/>
      <c r="Y45" s="89"/>
      <c r="Z45" s="89"/>
    </row>
    <row r="46" spans="2:26" x14ac:dyDescent="0.25">
      <c r="B46" s="49"/>
      <c r="C46" s="49"/>
      <c r="D46" s="49"/>
      <c r="E46" s="49"/>
      <c r="F46" s="49"/>
      <c r="G46" s="49"/>
      <c r="H46" s="49"/>
      <c r="K46" s="112">
        <v>7</v>
      </c>
      <c r="L46" s="112">
        <v>0.16</v>
      </c>
      <c r="M46" s="109">
        <f t="shared" si="0"/>
        <v>0</v>
      </c>
      <c r="N46" s="112"/>
      <c r="O46" s="113">
        <v>4</v>
      </c>
      <c r="P46" s="112"/>
      <c r="Q46" s="112"/>
      <c r="R46" s="92"/>
      <c r="S46" s="92"/>
      <c r="T46" s="52"/>
      <c r="U46" s="52"/>
    </row>
    <row r="47" spans="2:26" x14ac:dyDescent="0.25">
      <c r="B47" s="49"/>
      <c r="C47" s="49"/>
      <c r="D47" s="49"/>
      <c r="E47" s="49"/>
      <c r="F47" s="49"/>
      <c r="G47" s="49"/>
      <c r="H47" s="49"/>
      <c r="K47" s="112">
        <v>8</v>
      </c>
      <c r="L47" s="112">
        <v>0.16</v>
      </c>
      <c r="M47" s="109">
        <f t="shared" si="0"/>
        <v>0</v>
      </c>
      <c r="N47" s="51"/>
      <c r="O47" s="51"/>
      <c r="P47" s="51"/>
      <c r="Q47" s="51"/>
      <c r="R47" s="50"/>
      <c r="S47" s="50"/>
      <c r="T47" s="52"/>
      <c r="U47" s="52"/>
    </row>
    <row r="48" spans="2:26" x14ac:dyDescent="0.25">
      <c r="B48" s="49"/>
      <c r="C48" s="49"/>
      <c r="D48" s="49"/>
      <c r="E48" s="49"/>
      <c r="F48" s="49"/>
      <c r="G48" s="49"/>
      <c r="H48" s="49"/>
      <c r="K48" s="51">
        <v>9</v>
      </c>
      <c r="L48" s="51">
        <v>0.2</v>
      </c>
      <c r="M48" s="110">
        <f t="shared" si="0"/>
        <v>0</v>
      </c>
      <c r="N48" s="51"/>
      <c r="O48" s="51"/>
      <c r="P48" s="51"/>
      <c r="Q48" s="51"/>
      <c r="R48" s="50"/>
      <c r="S48" s="50"/>
      <c r="T48" s="52"/>
      <c r="U48" s="52"/>
    </row>
    <row r="49" spans="2:21" x14ac:dyDescent="0.25">
      <c r="B49" s="49"/>
      <c r="C49" s="49"/>
      <c r="D49" s="49"/>
      <c r="E49" s="49"/>
      <c r="F49" s="49"/>
      <c r="G49" s="49"/>
      <c r="H49" s="49"/>
      <c r="K49" s="51">
        <v>10</v>
      </c>
      <c r="L49" s="51">
        <v>0.2</v>
      </c>
      <c r="M49" s="110">
        <f t="shared" si="0"/>
        <v>0</v>
      </c>
      <c r="N49" s="51"/>
      <c r="O49" s="51"/>
      <c r="P49" s="51"/>
      <c r="Q49" s="51"/>
      <c r="R49" s="50"/>
      <c r="S49" s="50"/>
      <c r="T49" s="52"/>
      <c r="U49" s="52"/>
    </row>
    <row r="50" spans="2:21" x14ac:dyDescent="0.25">
      <c r="B50" s="49"/>
      <c r="C50" s="49"/>
      <c r="D50" s="49"/>
      <c r="E50" s="49"/>
      <c r="F50" s="49"/>
      <c r="G50" s="49"/>
      <c r="H50" s="49"/>
      <c r="K50" s="51">
        <v>11</v>
      </c>
      <c r="L50" s="51">
        <v>0.24</v>
      </c>
      <c r="M50" s="110">
        <f t="shared" si="0"/>
        <v>0</v>
      </c>
      <c r="N50" s="51"/>
      <c r="O50" s="51"/>
      <c r="P50" s="51"/>
      <c r="Q50" s="51"/>
      <c r="R50" s="50"/>
      <c r="S50" s="50"/>
      <c r="T50" s="52"/>
      <c r="U50" s="52"/>
    </row>
    <row r="51" spans="2:21" x14ac:dyDescent="0.25">
      <c r="B51" s="49"/>
      <c r="C51" s="49"/>
      <c r="D51" s="49"/>
      <c r="E51" s="49"/>
      <c r="F51" s="49"/>
      <c r="G51" s="49"/>
      <c r="H51" s="49"/>
      <c r="K51" s="51">
        <v>12</v>
      </c>
      <c r="L51" s="51">
        <v>0.24</v>
      </c>
      <c r="M51" s="110">
        <f t="shared" si="0"/>
        <v>0</v>
      </c>
      <c r="N51" s="51"/>
      <c r="O51" s="51"/>
      <c r="P51" s="51"/>
      <c r="Q51" s="51"/>
      <c r="R51" s="50"/>
      <c r="S51" s="50"/>
      <c r="T51" s="52"/>
      <c r="U51" s="52"/>
    </row>
    <row r="52" spans="2:21" x14ac:dyDescent="0.25">
      <c r="B52" s="49"/>
      <c r="C52" s="49"/>
      <c r="D52" s="49"/>
      <c r="E52" s="49"/>
      <c r="F52" s="49"/>
      <c r="G52" s="49"/>
      <c r="H52" s="49"/>
      <c r="K52" s="51">
        <v>13</v>
      </c>
      <c r="L52" s="51">
        <v>0.28000000000000003</v>
      </c>
      <c r="M52" s="110">
        <f t="shared" si="0"/>
        <v>0</v>
      </c>
      <c r="N52" s="51"/>
      <c r="O52" s="51"/>
      <c r="P52" s="51"/>
      <c r="Q52" s="51"/>
      <c r="R52" s="50"/>
      <c r="S52" s="50"/>
      <c r="T52" s="52"/>
      <c r="U52" s="52"/>
    </row>
    <row r="53" spans="2:21" x14ac:dyDescent="0.25">
      <c r="B53" s="49"/>
      <c r="C53" s="49"/>
      <c r="D53" s="49"/>
      <c r="E53" s="49"/>
      <c r="F53" s="49"/>
      <c r="G53" s="49"/>
      <c r="H53" s="49"/>
      <c r="K53" s="51">
        <v>14</v>
      </c>
      <c r="L53" s="51">
        <v>0.28000000000000003</v>
      </c>
      <c r="M53" s="110">
        <f t="shared" si="0"/>
        <v>0</v>
      </c>
      <c r="N53" s="51"/>
      <c r="O53" s="51"/>
      <c r="P53" s="51"/>
      <c r="Q53" s="51"/>
      <c r="R53" s="50"/>
      <c r="S53" s="50"/>
      <c r="T53" s="52"/>
      <c r="U53" s="52"/>
    </row>
    <row r="54" spans="2:21" x14ac:dyDescent="0.25">
      <c r="B54" s="49"/>
      <c r="C54" s="49"/>
      <c r="D54" s="49"/>
      <c r="E54" s="49"/>
      <c r="F54" s="49"/>
      <c r="G54" s="49"/>
      <c r="H54" s="49"/>
      <c r="K54" s="51">
        <v>15</v>
      </c>
      <c r="L54" s="51">
        <v>0.32</v>
      </c>
      <c r="M54" s="110">
        <f t="shared" si="0"/>
        <v>0</v>
      </c>
      <c r="N54" s="51"/>
      <c r="O54" s="51"/>
      <c r="P54" s="51"/>
      <c r="Q54" s="51"/>
      <c r="R54" s="50"/>
      <c r="S54" s="50"/>
    </row>
    <row r="55" spans="2:21" x14ac:dyDescent="0.25">
      <c r="B55" s="49"/>
      <c r="C55" s="49"/>
      <c r="D55" s="49"/>
      <c r="E55" s="49"/>
      <c r="F55" s="49"/>
      <c r="G55" s="49"/>
      <c r="H55" s="49"/>
      <c r="K55" s="51">
        <v>16</v>
      </c>
      <c r="L55" s="51">
        <v>0.32</v>
      </c>
      <c r="M55" s="110">
        <f t="shared" si="0"/>
        <v>0</v>
      </c>
      <c r="N55" s="51"/>
      <c r="O55" s="51"/>
      <c r="P55" s="51"/>
      <c r="Q55" s="51"/>
      <c r="R55" s="50"/>
      <c r="S55" s="50"/>
    </row>
    <row r="56" spans="2:21" x14ac:dyDescent="0.25">
      <c r="B56" s="49"/>
      <c r="C56" s="49"/>
      <c r="D56" s="49"/>
      <c r="E56" s="49"/>
      <c r="F56" s="49"/>
      <c r="G56" s="49"/>
      <c r="H56" s="49"/>
      <c r="K56" s="51">
        <v>17</v>
      </c>
      <c r="L56" s="51">
        <v>0.36</v>
      </c>
      <c r="M56" s="110">
        <f t="shared" si="0"/>
        <v>0</v>
      </c>
      <c r="N56" s="51"/>
      <c r="O56" s="51"/>
      <c r="P56" s="51"/>
      <c r="Q56" s="51"/>
      <c r="R56" s="50"/>
      <c r="S56" s="50"/>
    </row>
    <row r="57" spans="2:21" x14ac:dyDescent="0.25">
      <c r="B57" s="49"/>
      <c r="C57" s="49"/>
      <c r="D57" s="49"/>
      <c r="E57" s="49"/>
      <c r="F57" s="49"/>
      <c r="G57" s="49"/>
      <c r="H57" s="49"/>
      <c r="K57" s="51">
        <v>18</v>
      </c>
      <c r="L57" s="51">
        <v>0.36</v>
      </c>
      <c r="M57" s="110">
        <f t="shared" si="0"/>
        <v>0</v>
      </c>
      <c r="N57" s="51"/>
      <c r="O57" s="51"/>
      <c r="P57" s="51"/>
      <c r="Q57" s="51"/>
      <c r="R57" s="50"/>
      <c r="S57" s="50"/>
    </row>
    <row r="58" spans="2:21" x14ac:dyDescent="0.25">
      <c r="B58" s="49"/>
      <c r="C58" s="49"/>
      <c r="D58" s="49"/>
      <c r="E58" s="49"/>
      <c r="F58" s="49"/>
      <c r="G58" s="49"/>
      <c r="H58" s="49"/>
      <c r="K58" s="51">
        <v>19</v>
      </c>
      <c r="L58" s="51">
        <v>0.4</v>
      </c>
      <c r="M58" s="110">
        <f t="shared" si="0"/>
        <v>0</v>
      </c>
      <c r="N58" s="51"/>
      <c r="O58" s="51"/>
      <c r="P58" s="51"/>
      <c r="Q58" s="51"/>
      <c r="R58" s="50"/>
      <c r="S58" s="50"/>
    </row>
    <row r="59" spans="2:21" x14ac:dyDescent="0.25">
      <c r="B59" s="49"/>
      <c r="C59" s="49"/>
      <c r="D59" s="49"/>
      <c r="E59" s="49"/>
      <c r="F59" s="49"/>
      <c r="G59" s="49"/>
      <c r="H59" s="49"/>
      <c r="K59" s="51">
        <v>20</v>
      </c>
      <c r="L59" s="51">
        <v>0.4</v>
      </c>
      <c r="M59" s="110">
        <f t="shared" si="0"/>
        <v>0</v>
      </c>
      <c r="N59" s="51"/>
      <c r="O59" s="51"/>
      <c r="P59" s="51"/>
      <c r="Q59" s="51"/>
      <c r="R59" s="50"/>
      <c r="S59" s="50"/>
    </row>
    <row r="60" spans="2:21" x14ac:dyDescent="0.25">
      <c r="B60" s="49"/>
      <c r="C60" s="49"/>
      <c r="D60" s="49"/>
      <c r="E60" s="49"/>
      <c r="F60" s="49"/>
      <c r="G60" s="49"/>
      <c r="H60" s="49"/>
      <c r="K60" s="51">
        <v>21</v>
      </c>
      <c r="L60" s="51">
        <v>0.44</v>
      </c>
      <c r="M60" s="110">
        <f t="shared" si="0"/>
        <v>0</v>
      </c>
      <c r="N60" s="51"/>
      <c r="O60" s="51"/>
      <c r="P60" s="51"/>
      <c r="Q60" s="51"/>
      <c r="R60" s="50"/>
      <c r="S60" s="50"/>
    </row>
    <row r="61" spans="2:21" x14ac:dyDescent="0.25">
      <c r="B61" s="49"/>
      <c r="C61" s="49"/>
      <c r="D61" s="49"/>
      <c r="E61" s="49"/>
      <c r="F61" s="49"/>
      <c r="G61" s="49"/>
      <c r="H61" s="49"/>
      <c r="K61" s="51">
        <v>22</v>
      </c>
      <c r="L61" s="51">
        <v>0.44</v>
      </c>
      <c r="M61" s="110">
        <f t="shared" si="0"/>
        <v>0</v>
      </c>
      <c r="N61" s="51"/>
      <c r="O61" s="51"/>
      <c r="P61" s="51"/>
      <c r="Q61" s="51"/>
      <c r="R61" s="50"/>
      <c r="S61" s="50"/>
    </row>
    <row r="62" spans="2:21" x14ac:dyDescent="0.25">
      <c r="B62" s="49"/>
      <c r="C62" s="49"/>
      <c r="D62" s="49"/>
      <c r="E62" s="49"/>
      <c r="F62" s="49"/>
      <c r="G62" s="49"/>
      <c r="H62" s="49"/>
      <c r="K62" s="51">
        <v>23</v>
      </c>
      <c r="L62" s="51">
        <v>0.48</v>
      </c>
      <c r="M62" s="110">
        <f t="shared" si="0"/>
        <v>0</v>
      </c>
      <c r="N62" s="51"/>
      <c r="O62" s="51"/>
      <c r="P62" s="51"/>
      <c r="Q62" s="51"/>
      <c r="R62" s="50"/>
      <c r="S62" s="50"/>
    </row>
    <row r="63" spans="2:21" x14ac:dyDescent="0.25">
      <c r="B63" s="49"/>
      <c r="C63" s="49"/>
      <c r="D63" s="49"/>
      <c r="E63" s="49"/>
      <c r="F63" s="49"/>
      <c r="G63" s="49"/>
      <c r="H63" s="49"/>
      <c r="K63" s="51">
        <v>24</v>
      </c>
      <c r="L63" s="51">
        <v>0.48</v>
      </c>
      <c r="M63" s="110">
        <f t="shared" si="0"/>
        <v>0</v>
      </c>
      <c r="N63" s="51"/>
      <c r="O63" s="51"/>
      <c r="P63" s="51"/>
      <c r="Q63" s="51"/>
      <c r="R63" s="50"/>
      <c r="S63" s="50"/>
    </row>
    <row r="64" spans="2:21" x14ac:dyDescent="0.25">
      <c r="B64" s="49"/>
      <c r="C64" s="49"/>
      <c r="D64" s="49"/>
      <c r="E64" s="49"/>
      <c r="F64" s="49"/>
      <c r="G64" s="49"/>
      <c r="H64" s="49"/>
      <c r="K64" s="51">
        <v>25</v>
      </c>
      <c r="L64" s="51">
        <v>0.52</v>
      </c>
      <c r="M64" s="110">
        <f t="shared" si="0"/>
        <v>0</v>
      </c>
      <c r="N64" s="51"/>
      <c r="O64" s="51"/>
      <c r="P64" s="51"/>
      <c r="Q64" s="51"/>
      <c r="R64" s="50"/>
      <c r="S64" s="50"/>
    </row>
    <row r="65" spans="2:19" x14ac:dyDescent="0.25">
      <c r="B65" s="49"/>
      <c r="C65" s="49"/>
      <c r="D65" s="49"/>
      <c r="E65" s="49"/>
      <c r="F65" s="49"/>
      <c r="G65" s="49"/>
      <c r="H65" s="49"/>
      <c r="K65" s="51">
        <v>26</v>
      </c>
      <c r="L65" s="51">
        <v>0.52</v>
      </c>
      <c r="M65" s="110">
        <f t="shared" si="0"/>
        <v>0</v>
      </c>
      <c r="N65" s="51"/>
      <c r="O65" s="51"/>
      <c r="P65" s="51"/>
      <c r="Q65" s="51"/>
      <c r="R65" s="50"/>
      <c r="S65" s="50"/>
    </row>
    <row r="66" spans="2:19" x14ac:dyDescent="0.25">
      <c r="B66" s="49"/>
      <c r="C66" s="49"/>
      <c r="D66" s="49"/>
      <c r="E66" s="49"/>
      <c r="F66" s="49"/>
      <c r="G66" s="49"/>
      <c r="H66" s="49"/>
      <c r="K66" s="51">
        <v>27</v>
      </c>
      <c r="L66" s="51">
        <v>0.56000000000000005</v>
      </c>
      <c r="M66" s="110">
        <f t="shared" si="0"/>
        <v>0</v>
      </c>
      <c r="N66" s="51"/>
      <c r="O66" s="51"/>
      <c r="P66" s="51"/>
      <c r="Q66" s="51"/>
      <c r="R66" s="50"/>
      <c r="S66" s="50"/>
    </row>
    <row r="67" spans="2:19" x14ac:dyDescent="0.25">
      <c r="B67" s="49"/>
      <c r="C67" s="49"/>
      <c r="D67" s="49"/>
      <c r="E67" s="49"/>
      <c r="F67" s="49"/>
      <c r="G67" s="49"/>
      <c r="H67" s="49"/>
      <c r="K67" s="51">
        <v>28</v>
      </c>
      <c r="L67" s="51">
        <v>0.56000000000000005</v>
      </c>
      <c r="M67" s="110">
        <f t="shared" si="0"/>
        <v>0</v>
      </c>
      <c r="N67" s="51"/>
      <c r="O67" s="51"/>
      <c r="P67" s="51"/>
      <c r="Q67" s="51"/>
      <c r="R67" s="50"/>
      <c r="S67" s="50"/>
    </row>
    <row r="68" spans="2:19" x14ac:dyDescent="0.25">
      <c r="B68" s="49"/>
      <c r="C68" s="49"/>
      <c r="D68" s="49"/>
      <c r="E68" s="49"/>
      <c r="F68" s="49"/>
      <c r="G68" s="49"/>
      <c r="H68" s="49"/>
      <c r="I68" s="84"/>
      <c r="J68" s="84"/>
      <c r="K68" s="51">
        <v>29</v>
      </c>
      <c r="L68" s="51">
        <v>0.6</v>
      </c>
      <c r="M68" s="110">
        <f t="shared" si="0"/>
        <v>0</v>
      </c>
      <c r="N68" s="51"/>
      <c r="O68" s="51"/>
      <c r="P68" s="51"/>
      <c r="Q68" s="51"/>
      <c r="R68" s="50"/>
      <c r="S68" s="50"/>
    </row>
    <row r="69" spans="2:19" x14ac:dyDescent="0.25">
      <c r="B69" s="49"/>
      <c r="C69" s="49"/>
      <c r="D69" s="49"/>
      <c r="E69" s="49"/>
      <c r="F69" s="49"/>
      <c r="G69" s="49"/>
      <c r="H69" s="49"/>
      <c r="I69" s="84"/>
      <c r="J69" s="84"/>
      <c r="K69" s="51">
        <v>30</v>
      </c>
      <c r="L69" s="51">
        <v>0.6</v>
      </c>
      <c r="M69" s="110">
        <f t="shared" si="0"/>
        <v>0</v>
      </c>
      <c r="N69" s="51"/>
      <c r="O69" s="51"/>
      <c r="P69" s="51"/>
      <c r="Q69" s="51"/>
      <c r="R69" s="50"/>
      <c r="S69" s="50"/>
    </row>
    <row r="70" spans="2:19" x14ac:dyDescent="0.25">
      <c r="B70" s="49"/>
      <c r="C70" s="49"/>
      <c r="D70" s="49"/>
      <c r="E70" s="49"/>
      <c r="F70" s="49"/>
      <c r="G70" s="49"/>
      <c r="H70" s="49"/>
      <c r="I70" s="84"/>
      <c r="J70" s="84"/>
      <c r="K70" s="51">
        <v>31</v>
      </c>
      <c r="L70" s="51">
        <v>0.6</v>
      </c>
      <c r="M70" s="110">
        <f t="shared" si="0"/>
        <v>0</v>
      </c>
      <c r="N70" s="51"/>
      <c r="O70" s="51"/>
      <c r="P70" s="51"/>
      <c r="Q70" s="51"/>
      <c r="R70" s="50"/>
      <c r="S70" s="50"/>
    </row>
    <row r="71" spans="2:19" x14ac:dyDescent="0.25">
      <c r="B71" s="49"/>
      <c r="C71" s="49"/>
      <c r="D71" s="49"/>
      <c r="E71" s="49"/>
      <c r="F71" s="49"/>
      <c r="G71" s="49"/>
      <c r="H71" s="49"/>
      <c r="I71" s="84"/>
      <c r="J71" s="84"/>
      <c r="K71" s="51">
        <v>32</v>
      </c>
      <c r="L71" s="51">
        <v>0.6</v>
      </c>
      <c r="M71" s="110">
        <f t="shared" si="0"/>
        <v>0</v>
      </c>
      <c r="N71" s="51"/>
      <c r="O71" s="51"/>
      <c r="P71" s="51"/>
      <c r="Q71" s="51"/>
      <c r="R71" s="50"/>
      <c r="S71" s="50"/>
    </row>
    <row r="72" spans="2:19" x14ac:dyDescent="0.25">
      <c r="B72" s="49"/>
      <c r="C72" s="49"/>
      <c r="D72" s="49"/>
      <c r="E72" s="49"/>
      <c r="F72" s="49"/>
      <c r="G72" s="49"/>
      <c r="H72" s="49"/>
      <c r="I72" s="84"/>
      <c r="J72" s="84"/>
      <c r="K72" s="51">
        <v>33</v>
      </c>
      <c r="L72" s="51">
        <v>0.6</v>
      </c>
      <c r="M72" s="110">
        <f t="shared" si="0"/>
        <v>0</v>
      </c>
      <c r="N72" s="51"/>
      <c r="O72" s="51"/>
      <c r="P72" s="51"/>
      <c r="Q72" s="51"/>
      <c r="R72" s="50"/>
      <c r="S72" s="50"/>
    </row>
    <row r="73" spans="2:19" x14ac:dyDescent="0.25">
      <c r="B73" s="49"/>
      <c r="C73" s="49"/>
      <c r="D73" s="49"/>
      <c r="E73" s="49"/>
      <c r="F73" s="49"/>
      <c r="G73" s="49"/>
      <c r="H73" s="49"/>
      <c r="I73" s="84"/>
      <c r="J73" s="84"/>
      <c r="K73" s="51">
        <v>34</v>
      </c>
      <c r="L73" s="51">
        <v>0.6</v>
      </c>
      <c r="M73" s="110">
        <f t="shared" si="0"/>
        <v>0</v>
      </c>
      <c r="N73" s="51"/>
      <c r="O73" s="51"/>
      <c r="P73" s="51"/>
      <c r="Q73" s="51"/>
      <c r="R73" s="50"/>
      <c r="S73" s="50"/>
    </row>
    <row r="74" spans="2:19" x14ac:dyDescent="0.25">
      <c r="B74" s="49"/>
      <c r="C74" s="49"/>
      <c r="D74" s="49"/>
      <c r="E74" s="49"/>
      <c r="F74" s="49"/>
      <c r="G74" s="49"/>
      <c r="H74" s="49"/>
      <c r="I74" s="84"/>
      <c r="J74" s="84"/>
      <c r="K74" s="51">
        <v>35</v>
      </c>
      <c r="L74" s="51">
        <v>0.6</v>
      </c>
      <c r="M74" s="110">
        <f t="shared" si="0"/>
        <v>0</v>
      </c>
      <c r="N74" s="51"/>
      <c r="O74" s="51"/>
      <c r="P74" s="51"/>
      <c r="Q74" s="51"/>
      <c r="R74" s="50"/>
      <c r="S74" s="50"/>
    </row>
    <row r="75" spans="2:19" x14ac:dyDescent="0.25">
      <c r="B75" s="49"/>
      <c r="C75" s="49"/>
      <c r="D75" s="49"/>
      <c r="E75" s="49"/>
      <c r="F75" s="49"/>
      <c r="G75" s="49"/>
      <c r="H75" s="49"/>
      <c r="I75" s="84"/>
      <c r="J75" s="84"/>
      <c r="K75" s="51">
        <v>36</v>
      </c>
      <c r="L75" s="51">
        <v>0.6</v>
      </c>
      <c r="M75" s="110">
        <f t="shared" si="0"/>
        <v>0</v>
      </c>
      <c r="N75" s="51"/>
      <c r="O75" s="51"/>
      <c r="P75" s="51"/>
      <c r="Q75" s="51"/>
      <c r="R75" s="50"/>
      <c r="S75" s="50"/>
    </row>
    <row r="76" spans="2:19" x14ac:dyDescent="0.25">
      <c r="B76" s="49"/>
      <c r="C76" s="49"/>
      <c r="D76" s="49"/>
      <c r="E76" s="49"/>
      <c r="F76" s="49"/>
      <c r="G76" s="49"/>
      <c r="H76" s="49"/>
      <c r="I76" s="84"/>
      <c r="J76" s="84"/>
      <c r="K76" s="51">
        <v>37</v>
      </c>
      <c r="L76" s="51">
        <v>0.6</v>
      </c>
      <c r="M76" s="110">
        <f t="shared" si="0"/>
        <v>0</v>
      </c>
      <c r="N76" s="51"/>
      <c r="O76" s="51"/>
      <c r="P76" s="51"/>
      <c r="Q76" s="51"/>
      <c r="R76" s="50"/>
      <c r="S76" s="50"/>
    </row>
    <row r="77" spans="2:19" x14ac:dyDescent="0.25">
      <c r="B77" s="49"/>
      <c r="C77" s="49"/>
      <c r="D77" s="49"/>
      <c r="E77" s="49"/>
      <c r="F77" s="49"/>
      <c r="G77" s="49"/>
      <c r="H77" s="49"/>
      <c r="I77" s="84"/>
      <c r="J77" s="84"/>
      <c r="K77" s="51">
        <v>38</v>
      </c>
      <c r="L77" s="51">
        <v>0.6</v>
      </c>
      <c r="M77" s="110">
        <f t="shared" si="0"/>
        <v>0</v>
      </c>
      <c r="N77" s="51"/>
      <c r="O77" s="51"/>
      <c r="P77" s="51"/>
      <c r="Q77" s="51"/>
      <c r="R77" s="49"/>
      <c r="S77" s="49"/>
    </row>
    <row r="78" spans="2:19" x14ac:dyDescent="0.25">
      <c r="B78" s="49"/>
      <c r="C78" s="49"/>
      <c r="D78" s="49"/>
      <c r="E78" s="49"/>
      <c r="F78" s="49"/>
      <c r="G78" s="49"/>
      <c r="H78" s="49"/>
      <c r="I78" s="84"/>
      <c r="J78" s="84"/>
      <c r="K78" s="51">
        <v>39</v>
      </c>
      <c r="L78" s="51">
        <v>0.6</v>
      </c>
      <c r="M78" s="110">
        <f t="shared" si="0"/>
        <v>0</v>
      </c>
      <c r="N78" s="84"/>
      <c r="O78" s="84"/>
      <c r="P78" s="49"/>
      <c r="Q78" s="49"/>
      <c r="R78" s="49"/>
      <c r="S78" s="49"/>
    </row>
    <row r="79" spans="2:19" x14ac:dyDescent="0.25">
      <c r="B79" s="49"/>
      <c r="C79" s="49"/>
      <c r="D79" s="49"/>
      <c r="E79" s="49"/>
      <c r="F79" s="49"/>
      <c r="G79" s="49"/>
      <c r="H79" s="49"/>
      <c r="I79" s="84"/>
      <c r="J79" s="84"/>
      <c r="K79" s="51">
        <v>40</v>
      </c>
      <c r="L79" s="51">
        <v>0.6</v>
      </c>
      <c r="M79" s="110">
        <f t="shared" si="0"/>
        <v>0</v>
      </c>
      <c r="N79" s="84"/>
      <c r="O79" s="84"/>
      <c r="P79" s="49"/>
      <c r="Q79" s="49"/>
      <c r="R79" s="49"/>
      <c r="S79" s="49"/>
    </row>
    <row r="80" spans="2:19" x14ac:dyDescent="0.25">
      <c r="B80" s="49"/>
      <c r="C80" s="49"/>
      <c r="D80" s="49"/>
      <c r="E80" s="49"/>
      <c r="F80" s="49"/>
      <c r="G80" s="49"/>
      <c r="H80" s="49"/>
      <c r="I80" s="84"/>
      <c r="J80" s="84"/>
      <c r="K80" s="84"/>
      <c r="L80" s="84"/>
      <c r="M80" s="84"/>
      <c r="N80" s="84"/>
      <c r="O80" s="84"/>
      <c r="P80" s="49"/>
      <c r="Q80" s="49"/>
      <c r="R80" s="49"/>
      <c r="S80" s="49"/>
    </row>
    <row r="81" spans="2:19" x14ac:dyDescent="0.25">
      <c r="B81" s="49"/>
      <c r="C81" s="49"/>
      <c r="D81" s="49"/>
      <c r="E81" s="49"/>
      <c r="F81" s="49"/>
      <c r="G81" s="49"/>
      <c r="H81" s="49"/>
      <c r="I81" s="84"/>
      <c r="J81" s="84"/>
      <c r="K81" s="84"/>
      <c r="L81" s="84"/>
      <c r="M81" s="84"/>
      <c r="N81" s="84"/>
      <c r="O81" s="84"/>
      <c r="P81" s="49"/>
      <c r="Q81" s="49"/>
      <c r="R81" s="49"/>
      <c r="S81" s="49"/>
    </row>
    <row r="82" spans="2:19" x14ac:dyDescent="0.25">
      <c r="B82" s="49"/>
      <c r="C82" s="49"/>
      <c r="D82" s="49"/>
      <c r="E82" s="49"/>
      <c r="F82" s="49"/>
      <c r="G82" s="49"/>
      <c r="H82" s="49"/>
      <c r="I82" s="84"/>
      <c r="J82" s="84"/>
      <c r="K82" s="84"/>
      <c r="L82" s="84"/>
      <c r="M82" s="84"/>
      <c r="N82" s="84"/>
      <c r="O82" s="84"/>
      <c r="P82" s="49"/>
      <c r="Q82" s="49"/>
      <c r="R82" s="49"/>
      <c r="S82" s="49"/>
    </row>
    <row r="83" spans="2:19" x14ac:dyDescent="0.25">
      <c r="B83" s="49"/>
      <c r="C83" s="49"/>
      <c r="D83" s="49"/>
      <c r="E83" s="49"/>
      <c r="F83" s="49"/>
      <c r="G83" s="49"/>
      <c r="H83" s="49"/>
      <c r="I83" s="84"/>
      <c r="J83" s="84"/>
      <c r="K83" s="84"/>
      <c r="L83" s="84"/>
      <c r="M83" s="84"/>
      <c r="N83" s="84"/>
      <c r="O83" s="84"/>
      <c r="P83" s="49"/>
      <c r="Q83" s="49"/>
      <c r="R83" s="49"/>
      <c r="S83" s="49"/>
    </row>
    <row r="84" spans="2:19" x14ac:dyDescent="0.25">
      <c r="B84" s="49"/>
      <c r="C84" s="49"/>
      <c r="D84" s="49"/>
      <c r="E84" s="49"/>
      <c r="F84" s="49"/>
      <c r="G84" s="49"/>
      <c r="H84" s="49"/>
      <c r="I84" s="84"/>
      <c r="J84" s="84"/>
      <c r="K84" s="84"/>
      <c r="L84" s="84"/>
      <c r="M84" s="84"/>
      <c r="N84" s="84"/>
      <c r="O84" s="84"/>
      <c r="P84" s="49"/>
      <c r="Q84" s="49"/>
      <c r="R84" s="49"/>
      <c r="S84" s="49"/>
    </row>
    <row r="85" spans="2:19" x14ac:dyDescent="0.25">
      <c r="B85" s="49"/>
      <c r="C85" s="49"/>
      <c r="D85" s="49"/>
      <c r="E85" s="49"/>
      <c r="F85" s="49"/>
      <c r="G85" s="49"/>
      <c r="H85" s="49"/>
      <c r="I85" s="84"/>
      <c r="J85" s="84"/>
      <c r="K85" s="84"/>
      <c r="L85" s="84"/>
      <c r="M85" s="84"/>
      <c r="N85" s="84"/>
      <c r="O85" s="84"/>
      <c r="P85" s="49"/>
      <c r="Q85" s="49"/>
      <c r="R85" s="49"/>
      <c r="S85" s="49"/>
    </row>
    <row r="86" spans="2:19" x14ac:dyDescent="0.25">
      <c r="B86" s="49"/>
      <c r="C86" s="49"/>
      <c r="D86" s="49"/>
      <c r="E86" s="49"/>
      <c r="F86" s="49"/>
      <c r="G86" s="49"/>
      <c r="H86" s="49"/>
      <c r="I86" s="84"/>
      <c r="J86" s="84"/>
      <c r="K86" s="84"/>
      <c r="L86" s="84"/>
      <c r="M86" s="84"/>
      <c r="N86" s="84"/>
      <c r="O86" s="84"/>
      <c r="P86" s="49"/>
      <c r="Q86" s="49"/>
      <c r="R86" s="49"/>
      <c r="S86" s="49"/>
    </row>
    <row r="87" spans="2:19" x14ac:dyDescent="0.25">
      <c r="B87" s="49"/>
      <c r="C87" s="49"/>
      <c r="D87" s="49"/>
      <c r="E87" s="49"/>
      <c r="F87" s="49"/>
      <c r="G87" s="49"/>
      <c r="H87" s="49"/>
      <c r="I87" s="84"/>
      <c r="J87" s="84"/>
      <c r="K87" s="84"/>
      <c r="L87" s="84"/>
      <c r="M87" s="84"/>
      <c r="N87" s="84"/>
      <c r="O87" s="84"/>
      <c r="P87" s="49"/>
      <c r="Q87" s="49"/>
      <c r="R87" s="49"/>
      <c r="S87" s="49"/>
    </row>
    <row r="88" spans="2:19" x14ac:dyDescent="0.25">
      <c r="B88" s="49"/>
      <c r="C88" s="49"/>
      <c r="D88" s="49"/>
      <c r="E88" s="49"/>
      <c r="F88" s="49"/>
      <c r="G88" s="49"/>
      <c r="H88" s="49"/>
      <c r="I88" s="84"/>
      <c r="J88" s="84"/>
      <c r="K88" s="84"/>
      <c r="L88" s="84"/>
      <c r="M88" s="84"/>
      <c r="N88" s="84"/>
      <c r="O88" s="84"/>
      <c r="P88" s="49"/>
      <c r="Q88" s="49"/>
      <c r="R88" s="49"/>
      <c r="S88" s="49"/>
    </row>
    <row r="89" spans="2:19" x14ac:dyDescent="0.25">
      <c r="B89" s="49"/>
      <c r="C89" s="49"/>
      <c r="D89" s="49"/>
      <c r="E89" s="49"/>
      <c r="F89" s="49"/>
      <c r="G89" s="49"/>
      <c r="H89" s="49"/>
      <c r="I89" s="84"/>
      <c r="J89" s="84"/>
      <c r="K89" s="84"/>
      <c r="L89" s="84"/>
      <c r="M89" s="84"/>
      <c r="N89" s="84"/>
      <c r="O89" s="84"/>
      <c r="P89" s="49"/>
      <c r="Q89" s="49"/>
      <c r="R89" s="49"/>
      <c r="S89" s="49"/>
    </row>
    <row r="90" spans="2:19" x14ac:dyDescent="0.25">
      <c r="B90" s="49"/>
      <c r="C90" s="49"/>
      <c r="D90" s="49"/>
      <c r="E90" s="49"/>
      <c r="F90" s="49"/>
      <c r="G90" s="49"/>
      <c r="H90" s="49"/>
      <c r="I90" s="84"/>
      <c r="J90" s="84"/>
      <c r="K90" s="84"/>
      <c r="L90" s="84"/>
      <c r="M90" s="84"/>
      <c r="N90" s="84"/>
      <c r="O90" s="84"/>
      <c r="P90" s="49"/>
      <c r="Q90" s="49"/>
      <c r="R90" s="49"/>
      <c r="S90" s="49"/>
    </row>
    <row r="91" spans="2:19" x14ac:dyDescent="0.25">
      <c r="B91" s="49"/>
      <c r="C91" s="49"/>
      <c r="D91" s="49"/>
      <c r="E91" s="49"/>
      <c r="F91" s="49"/>
      <c r="G91" s="49"/>
      <c r="H91" s="49"/>
      <c r="I91" s="84"/>
      <c r="J91" s="84"/>
      <c r="K91" s="84"/>
      <c r="L91" s="84"/>
      <c r="M91" s="84"/>
      <c r="N91" s="84"/>
      <c r="O91" s="84"/>
      <c r="P91" s="49"/>
      <c r="Q91" s="49"/>
      <c r="R91" s="49"/>
      <c r="S91" s="49"/>
    </row>
    <row r="92" spans="2:19" x14ac:dyDescent="0.25">
      <c r="B92" s="49"/>
      <c r="C92" s="49"/>
      <c r="D92" s="49"/>
      <c r="E92" s="49"/>
      <c r="F92" s="49"/>
      <c r="G92" s="49"/>
      <c r="H92" s="49"/>
      <c r="I92" s="84"/>
      <c r="J92" s="84"/>
      <c r="K92" s="84"/>
      <c r="L92" s="84"/>
      <c r="M92" s="84"/>
      <c r="N92" s="84"/>
      <c r="O92" s="84"/>
      <c r="P92" s="49"/>
      <c r="Q92" s="49"/>
      <c r="R92" s="49"/>
      <c r="S92" s="49"/>
    </row>
    <row r="93" spans="2:19" x14ac:dyDescent="0.25">
      <c r="B93" s="49"/>
      <c r="C93" s="49"/>
      <c r="D93" s="49"/>
      <c r="E93" s="49"/>
      <c r="F93" s="49"/>
      <c r="G93" s="49"/>
      <c r="H93" s="49"/>
      <c r="I93" s="84"/>
      <c r="J93" s="84"/>
      <c r="K93" s="84"/>
      <c r="L93" s="84"/>
      <c r="M93" s="84"/>
      <c r="N93" s="84"/>
      <c r="O93" s="84"/>
      <c r="P93" s="49"/>
      <c r="Q93" s="49"/>
      <c r="R93" s="49"/>
      <c r="S93" s="49"/>
    </row>
    <row r="94" spans="2:19" x14ac:dyDescent="0.25">
      <c r="B94" s="49"/>
      <c r="C94" s="49"/>
      <c r="D94" s="49"/>
      <c r="E94" s="49"/>
      <c r="F94" s="49"/>
      <c r="G94" s="49"/>
      <c r="H94" s="49"/>
      <c r="I94" s="84"/>
      <c r="J94" s="84"/>
      <c r="K94" s="84"/>
      <c r="L94" s="84"/>
      <c r="M94" s="84"/>
      <c r="N94" s="84"/>
      <c r="O94" s="84"/>
      <c r="P94" s="49"/>
      <c r="Q94" s="49"/>
      <c r="R94" s="49"/>
      <c r="S94" s="49"/>
    </row>
    <row r="95" spans="2:19" x14ac:dyDescent="0.25">
      <c r="B95" s="49"/>
      <c r="C95" s="49"/>
      <c r="D95" s="49"/>
      <c r="E95" s="49"/>
      <c r="F95" s="49"/>
      <c r="G95" s="49"/>
      <c r="H95" s="49"/>
      <c r="I95" s="84"/>
      <c r="J95" s="84"/>
      <c r="K95" s="84"/>
      <c r="L95" s="84"/>
      <c r="M95" s="84"/>
      <c r="N95" s="84"/>
      <c r="O95" s="84"/>
      <c r="P95" s="49"/>
      <c r="Q95" s="49"/>
      <c r="R95" s="49"/>
      <c r="S95" s="49"/>
    </row>
    <row r="96" spans="2:19" x14ac:dyDescent="0.25">
      <c r="B96" s="49"/>
      <c r="C96" s="49"/>
      <c r="D96" s="49"/>
      <c r="E96" s="49"/>
      <c r="F96" s="49"/>
      <c r="G96" s="49"/>
      <c r="H96" s="49"/>
      <c r="I96" s="84"/>
      <c r="J96" s="84"/>
      <c r="K96" s="84"/>
      <c r="L96" s="84"/>
      <c r="M96" s="84"/>
      <c r="N96" s="84"/>
      <c r="O96" s="84"/>
      <c r="P96" s="49"/>
      <c r="Q96" s="49"/>
      <c r="R96" s="49"/>
      <c r="S96" s="49"/>
    </row>
    <row r="97" spans="2:19" x14ac:dyDescent="0.25">
      <c r="B97" s="49"/>
      <c r="C97" s="49"/>
      <c r="D97" s="49"/>
      <c r="E97" s="49"/>
      <c r="F97" s="49"/>
      <c r="G97" s="49"/>
      <c r="H97" s="49"/>
      <c r="I97" s="84"/>
      <c r="J97" s="84"/>
      <c r="K97" s="84"/>
      <c r="L97" s="84"/>
      <c r="M97" s="84"/>
      <c r="N97" s="84"/>
      <c r="O97" s="84"/>
      <c r="P97" s="49"/>
      <c r="Q97" s="49"/>
      <c r="R97" s="49"/>
      <c r="S97" s="49"/>
    </row>
    <row r="98" spans="2:19" x14ac:dyDescent="0.25">
      <c r="B98" s="49"/>
      <c r="C98" s="49"/>
      <c r="D98" s="49"/>
      <c r="E98" s="49"/>
      <c r="F98" s="49"/>
      <c r="G98" s="49"/>
      <c r="H98" s="49"/>
      <c r="I98" s="84"/>
      <c r="J98" s="84"/>
      <c r="K98" s="84"/>
      <c r="L98" s="84"/>
      <c r="M98" s="84"/>
      <c r="N98" s="84"/>
      <c r="O98" s="84"/>
      <c r="P98" s="49"/>
      <c r="Q98" s="49"/>
      <c r="R98" s="49"/>
      <c r="S98" s="49"/>
    </row>
    <row r="99" spans="2:19" x14ac:dyDescent="0.25">
      <c r="B99" s="49"/>
      <c r="C99" s="49"/>
      <c r="D99" s="49"/>
      <c r="E99" s="49"/>
      <c r="F99" s="49"/>
      <c r="G99" s="49"/>
      <c r="H99" s="49"/>
      <c r="I99" s="84"/>
      <c r="J99" s="84"/>
      <c r="K99" s="84"/>
      <c r="L99" s="84"/>
      <c r="M99" s="84"/>
      <c r="N99" s="84"/>
      <c r="O99" s="84"/>
      <c r="P99" s="49"/>
      <c r="Q99" s="49"/>
      <c r="R99" s="49"/>
      <c r="S99" s="49"/>
    </row>
    <row r="100" spans="2:19" x14ac:dyDescent="0.25">
      <c r="B100" s="49"/>
      <c r="C100" s="49"/>
      <c r="D100" s="49"/>
      <c r="E100" s="49"/>
      <c r="F100" s="49"/>
      <c r="G100" s="49"/>
      <c r="H100" s="49"/>
      <c r="I100" s="84"/>
      <c r="J100" s="84"/>
      <c r="K100" s="84"/>
      <c r="L100" s="84"/>
      <c r="M100" s="84"/>
      <c r="N100" s="84"/>
      <c r="O100" s="84"/>
      <c r="P100" s="49"/>
      <c r="Q100" s="49"/>
      <c r="R100" s="49"/>
      <c r="S100" s="49"/>
    </row>
    <row r="101" spans="2:19" x14ac:dyDescent="0.25">
      <c r="B101" s="49"/>
      <c r="C101" s="49"/>
      <c r="D101" s="49"/>
      <c r="E101" s="49"/>
      <c r="F101" s="49"/>
      <c r="G101" s="49"/>
      <c r="H101" s="49"/>
      <c r="I101" s="84"/>
      <c r="J101" s="84"/>
      <c r="K101" s="84"/>
      <c r="L101" s="84"/>
      <c r="M101" s="84"/>
      <c r="N101" s="84"/>
      <c r="O101" s="84"/>
      <c r="P101" s="49"/>
      <c r="Q101" s="49"/>
      <c r="R101" s="49"/>
      <c r="S101" s="49"/>
    </row>
    <row r="102" spans="2:19" x14ac:dyDescent="0.25">
      <c r="B102" s="49"/>
      <c r="C102" s="49"/>
      <c r="D102" s="49"/>
      <c r="E102" s="49"/>
      <c r="F102" s="49"/>
      <c r="G102" s="49"/>
      <c r="H102" s="49"/>
      <c r="I102" s="84"/>
      <c r="J102" s="84"/>
      <c r="K102" s="84"/>
      <c r="L102" s="84"/>
      <c r="M102" s="84"/>
      <c r="N102" s="84"/>
      <c r="O102" s="84"/>
      <c r="P102" s="49"/>
      <c r="Q102" s="49"/>
      <c r="R102" s="49"/>
      <c r="S102" s="49"/>
    </row>
    <row r="103" spans="2:19" x14ac:dyDescent="0.25">
      <c r="B103" s="49"/>
      <c r="C103" s="49"/>
      <c r="D103" s="49"/>
      <c r="E103" s="49"/>
      <c r="F103" s="49"/>
      <c r="G103" s="49"/>
      <c r="H103" s="49"/>
      <c r="I103" s="84"/>
      <c r="J103" s="84"/>
      <c r="K103" s="84"/>
      <c r="L103" s="84"/>
      <c r="M103" s="84"/>
      <c r="N103" s="84"/>
      <c r="O103" s="84"/>
      <c r="P103" s="49"/>
      <c r="Q103" s="49"/>
      <c r="R103" s="49"/>
      <c r="S103" s="49"/>
    </row>
    <row r="104" spans="2:19" x14ac:dyDescent="0.25">
      <c r="B104" s="49"/>
      <c r="C104" s="49"/>
      <c r="D104" s="49"/>
      <c r="E104" s="49"/>
      <c r="F104" s="49"/>
      <c r="G104" s="49"/>
      <c r="H104" s="49"/>
      <c r="I104" s="84"/>
      <c r="J104" s="84"/>
      <c r="K104" s="84"/>
      <c r="L104" s="84"/>
      <c r="M104" s="84"/>
      <c r="N104" s="84"/>
      <c r="O104" s="84"/>
      <c r="P104" s="49"/>
      <c r="Q104" s="49"/>
      <c r="R104" s="49"/>
      <c r="S104" s="49"/>
    </row>
    <row r="105" spans="2:19" x14ac:dyDescent="0.25">
      <c r="B105" s="49"/>
      <c r="C105" s="49"/>
      <c r="D105" s="49"/>
      <c r="E105" s="49"/>
      <c r="F105" s="49"/>
      <c r="G105" s="49"/>
      <c r="H105" s="49"/>
      <c r="I105" s="84"/>
      <c r="J105" s="84"/>
      <c r="K105" s="84"/>
      <c r="L105" s="84"/>
      <c r="M105" s="84"/>
      <c r="N105" s="84"/>
      <c r="O105" s="84"/>
      <c r="P105" s="49"/>
      <c r="Q105" s="49"/>
      <c r="R105" s="49"/>
      <c r="S105" s="49"/>
    </row>
    <row r="106" spans="2:19" x14ac:dyDescent="0.25">
      <c r="B106" s="49"/>
      <c r="C106" s="49"/>
      <c r="D106" s="49"/>
      <c r="E106" s="49"/>
      <c r="F106" s="49"/>
      <c r="G106" s="49"/>
      <c r="H106" s="49"/>
      <c r="I106" s="84"/>
      <c r="J106" s="84"/>
      <c r="K106" s="84"/>
      <c r="L106" s="84"/>
      <c r="M106" s="84"/>
      <c r="N106" s="84"/>
      <c r="O106" s="84"/>
      <c r="P106" s="49"/>
      <c r="Q106" s="49"/>
      <c r="R106" s="49"/>
      <c r="S106" s="49"/>
    </row>
    <row r="107" spans="2:19" x14ac:dyDescent="0.25">
      <c r="B107" s="49"/>
      <c r="C107" s="49"/>
      <c r="D107" s="49"/>
      <c r="E107" s="49"/>
      <c r="F107" s="49"/>
      <c r="G107" s="49"/>
      <c r="H107" s="49"/>
      <c r="I107" s="84"/>
      <c r="J107" s="84"/>
      <c r="K107" s="84"/>
      <c r="L107" s="84"/>
      <c r="M107" s="84"/>
      <c r="N107" s="84"/>
      <c r="O107" s="84"/>
      <c r="P107" s="49"/>
      <c r="Q107" s="49"/>
      <c r="R107" s="49"/>
      <c r="S107" s="49"/>
    </row>
    <row r="108" spans="2:19" x14ac:dyDescent="0.25">
      <c r="B108" s="49"/>
      <c r="C108" s="49"/>
      <c r="D108" s="49"/>
      <c r="E108" s="49"/>
      <c r="F108" s="49"/>
      <c r="G108" s="49"/>
      <c r="H108" s="49"/>
      <c r="I108" s="84"/>
      <c r="J108" s="84"/>
      <c r="K108" s="84"/>
      <c r="L108" s="84"/>
      <c r="M108" s="84"/>
      <c r="N108" s="84"/>
      <c r="O108" s="84"/>
      <c r="P108" s="49"/>
      <c r="Q108" s="49"/>
      <c r="R108" s="49"/>
      <c r="S108" s="49"/>
    </row>
    <row r="109" spans="2:19" x14ac:dyDescent="0.25">
      <c r="B109" s="49"/>
      <c r="C109" s="49"/>
      <c r="D109" s="49"/>
      <c r="E109" s="49"/>
      <c r="F109" s="49"/>
      <c r="G109" s="49"/>
      <c r="H109" s="49"/>
      <c r="I109" s="84"/>
      <c r="J109" s="84"/>
      <c r="K109" s="84"/>
      <c r="L109" s="84"/>
      <c r="M109" s="84"/>
      <c r="N109" s="84"/>
      <c r="O109" s="84"/>
      <c r="P109" s="49"/>
      <c r="Q109" s="49"/>
      <c r="R109" s="49"/>
      <c r="S109" s="49"/>
    </row>
    <row r="110" spans="2:19" x14ac:dyDescent="0.25">
      <c r="B110" s="49"/>
      <c r="C110" s="49"/>
      <c r="D110" s="49"/>
      <c r="E110" s="49"/>
      <c r="F110" s="49"/>
      <c r="G110" s="49"/>
      <c r="H110" s="49"/>
      <c r="I110" s="84"/>
      <c r="J110" s="84"/>
      <c r="K110" s="84"/>
      <c r="L110" s="84"/>
      <c r="M110" s="84"/>
      <c r="N110" s="84"/>
      <c r="O110" s="84"/>
      <c r="P110" s="49"/>
      <c r="Q110" s="49"/>
      <c r="R110" s="49"/>
      <c r="S110" s="49"/>
    </row>
    <row r="111" spans="2:19" x14ac:dyDescent="0.25">
      <c r="B111" s="49"/>
      <c r="C111" s="49"/>
      <c r="D111" s="49"/>
      <c r="E111" s="49"/>
      <c r="F111" s="49"/>
      <c r="G111" s="49"/>
      <c r="H111" s="49"/>
      <c r="I111" s="84"/>
      <c r="J111" s="84"/>
      <c r="K111" s="84"/>
      <c r="L111" s="84"/>
      <c r="M111" s="84"/>
      <c r="N111" s="84"/>
      <c r="O111" s="84"/>
      <c r="P111" s="49"/>
      <c r="Q111" s="49"/>
      <c r="R111" s="49"/>
      <c r="S111" s="49"/>
    </row>
    <row r="112" spans="2:19" x14ac:dyDescent="0.25">
      <c r="B112" s="49"/>
      <c r="C112" s="49"/>
      <c r="D112" s="49"/>
      <c r="E112" s="49"/>
      <c r="F112" s="49"/>
      <c r="G112" s="49"/>
      <c r="H112" s="49"/>
      <c r="I112" s="84"/>
      <c r="J112" s="84"/>
      <c r="K112" s="84"/>
      <c r="L112" s="84"/>
      <c r="M112" s="84"/>
      <c r="N112" s="84"/>
      <c r="O112" s="84"/>
      <c r="P112" s="49"/>
      <c r="Q112" s="49"/>
      <c r="R112" s="49"/>
      <c r="S112" s="49"/>
    </row>
    <row r="113" spans="2:19" x14ac:dyDescent="0.25">
      <c r="B113" s="49"/>
      <c r="C113" s="49"/>
      <c r="D113" s="49"/>
      <c r="E113" s="49"/>
      <c r="F113" s="49"/>
      <c r="G113" s="49"/>
      <c r="H113" s="49"/>
      <c r="I113" s="84"/>
      <c r="J113" s="84"/>
      <c r="K113" s="84"/>
      <c r="L113" s="84"/>
      <c r="M113" s="84"/>
      <c r="N113" s="84"/>
      <c r="O113" s="84"/>
      <c r="P113" s="49"/>
      <c r="Q113" s="49"/>
      <c r="R113" s="49"/>
      <c r="S113" s="49"/>
    </row>
    <row r="114" spans="2:19" x14ac:dyDescent="0.25">
      <c r="B114" s="49"/>
      <c r="C114" s="49"/>
      <c r="D114" s="49"/>
      <c r="E114" s="49"/>
      <c r="F114" s="49"/>
      <c r="G114" s="49"/>
      <c r="H114" s="49"/>
      <c r="I114" s="84"/>
      <c r="J114" s="84"/>
      <c r="K114" s="84"/>
      <c r="L114" s="84"/>
      <c r="M114" s="84"/>
      <c r="N114" s="84"/>
      <c r="O114" s="84"/>
      <c r="P114" s="49"/>
      <c r="Q114" s="49"/>
      <c r="R114" s="49"/>
      <c r="S114" s="49"/>
    </row>
    <row r="115" spans="2:19" x14ac:dyDescent="0.25">
      <c r="B115" s="49"/>
      <c r="C115" s="49"/>
      <c r="D115" s="49"/>
      <c r="E115" s="49"/>
      <c r="F115" s="49"/>
      <c r="G115" s="49"/>
      <c r="H115" s="49"/>
      <c r="I115" s="84"/>
      <c r="J115" s="84"/>
      <c r="K115" s="84"/>
      <c r="L115" s="84"/>
      <c r="M115" s="84"/>
      <c r="N115" s="84"/>
      <c r="O115" s="84"/>
      <c r="P115" s="49"/>
      <c r="Q115" s="49"/>
      <c r="R115" s="49"/>
      <c r="S115" s="49"/>
    </row>
    <row r="116" spans="2:19" x14ac:dyDescent="0.25">
      <c r="B116" s="49"/>
      <c r="C116" s="49"/>
      <c r="D116" s="49"/>
      <c r="E116" s="49"/>
      <c r="F116" s="49"/>
      <c r="G116" s="49"/>
      <c r="H116" s="49"/>
      <c r="I116" s="84"/>
      <c r="J116" s="84"/>
      <c r="K116" s="84"/>
      <c r="L116" s="84"/>
      <c r="M116" s="84"/>
      <c r="N116" s="84"/>
      <c r="O116" s="84"/>
      <c r="P116" s="49"/>
      <c r="Q116" s="49"/>
      <c r="R116" s="49"/>
      <c r="S116" s="49"/>
    </row>
    <row r="117" spans="2:19" x14ac:dyDescent="0.25">
      <c r="B117" s="49"/>
      <c r="C117" s="49"/>
      <c r="D117" s="49"/>
      <c r="E117" s="49"/>
      <c r="F117" s="49"/>
      <c r="G117" s="49"/>
      <c r="H117" s="49"/>
      <c r="I117" s="84"/>
      <c r="J117" s="84"/>
      <c r="K117" s="84"/>
      <c r="L117" s="84"/>
      <c r="M117" s="84"/>
      <c r="N117" s="84"/>
      <c r="O117" s="84"/>
      <c r="P117" s="49"/>
      <c r="Q117" s="49"/>
      <c r="R117" s="49"/>
      <c r="S117" s="49"/>
    </row>
    <row r="118" spans="2:19" x14ac:dyDescent="0.25">
      <c r="B118" s="49"/>
      <c r="C118" s="49"/>
      <c r="D118" s="49"/>
      <c r="E118" s="49"/>
      <c r="F118" s="49"/>
      <c r="G118" s="49"/>
      <c r="H118" s="49"/>
      <c r="I118" s="84"/>
      <c r="J118" s="84"/>
      <c r="K118" s="84"/>
      <c r="L118" s="84"/>
      <c r="M118" s="84"/>
      <c r="N118" s="84"/>
      <c r="O118" s="84"/>
      <c r="P118" s="49"/>
      <c r="Q118" s="49"/>
      <c r="R118" s="49"/>
      <c r="S118" s="49"/>
    </row>
    <row r="119" spans="2:19" x14ac:dyDescent="0.25">
      <c r="B119" s="49"/>
      <c r="C119" s="49"/>
      <c r="D119" s="49"/>
      <c r="E119" s="49"/>
      <c r="F119" s="49"/>
      <c r="G119" s="49"/>
      <c r="H119" s="49"/>
      <c r="I119" s="84"/>
      <c r="J119" s="84"/>
      <c r="K119" s="84"/>
      <c r="L119" s="84"/>
      <c r="M119" s="84"/>
      <c r="N119" s="84"/>
      <c r="O119" s="84"/>
      <c r="P119" s="49"/>
      <c r="Q119" s="49"/>
      <c r="R119" s="49"/>
      <c r="S119" s="49"/>
    </row>
    <row r="120" spans="2:19" x14ac:dyDescent="0.25">
      <c r="B120" s="49"/>
      <c r="C120" s="49"/>
      <c r="D120" s="49"/>
      <c r="E120" s="49"/>
      <c r="F120" s="49"/>
      <c r="G120" s="49"/>
      <c r="H120" s="49"/>
      <c r="I120" s="84"/>
      <c r="J120" s="84"/>
      <c r="K120" s="84"/>
      <c r="L120" s="84"/>
      <c r="M120" s="84"/>
      <c r="N120" s="84"/>
      <c r="O120" s="84"/>
      <c r="P120" s="49"/>
      <c r="Q120" s="49"/>
      <c r="R120" s="49"/>
      <c r="S120" s="49"/>
    </row>
    <row r="121" spans="2:19" x14ac:dyDescent="0.25">
      <c r="B121" s="49"/>
      <c r="C121" s="49"/>
      <c r="D121" s="49"/>
      <c r="E121" s="49"/>
      <c r="F121" s="49"/>
      <c r="G121" s="49"/>
      <c r="H121" s="49"/>
      <c r="I121" s="84"/>
      <c r="J121" s="84"/>
      <c r="K121" s="84"/>
      <c r="L121" s="84"/>
      <c r="M121" s="84"/>
      <c r="N121" s="84"/>
      <c r="O121" s="84"/>
      <c r="P121" s="49"/>
      <c r="Q121" s="49"/>
      <c r="R121" s="49"/>
      <c r="S121" s="49"/>
    </row>
    <row r="122" spans="2:19" x14ac:dyDescent="0.25">
      <c r="B122" s="49"/>
      <c r="C122" s="49"/>
      <c r="D122" s="49"/>
      <c r="E122" s="49"/>
      <c r="F122" s="49"/>
      <c r="G122" s="49"/>
      <c r="H122" s="49"/>
      <c r="I122" s="84"/>
      <c r="J122" s="84"/>
      <c r="K122" s="84"/>
      <c r="L122" s="84"/>
      <c r="M122" s="84"/>
      <c r="N122" s="84"/>
      <c r="O122" s="84"/>
      <c r="P122" s="49"/>
      <c r="Q122" s="49"/>
      <c r="R122" s="49"/>
      <c r="S122" s="49"/>
    </row>
    <row r="123" spans="2:19" x14ac:dyDescent="0.25">
      <c r="B123" s="49"/>
      <c r="C123" s="49"/>
      <c r="D123" s="49"/>
      <c r="E123" s="49"/>
      <c r="F123" s="49"/>
      <c r="G123" s="49"/>
      <c r="H123" s="49"/>
      <c r="I123" s="84"/>
      <c r="J123" s="84"/>
      <c r="K123" s="84"/>
      <c r="L123" s="84"/>
      <c r="M123" s="84"/>
      <c r="N123" s="84"/>
      <c r="O123" s="84"/>
      <c r="P123" s="49"/>
      <c r="Q123" s="49"/>
      <c r="R123" s="49"/>
      <c r="S123" s="49"/>
    </row>
    <row r="124" spans="2:19" x14ac:dyDescent="0.25">
      <c r="B124" s="49"/>
      <c r="C124" s="49"/>
      <c r="D124" s="49"/>
      <c r="E124" s="49"/>
      <c r="F124" s="49"/>
      <c r="G124" s="49"/>
      <c r="H124" s="49"/>
      <c r="I124" s="84"/>
      <c r="J124" s="84"/>
      <c r="K124" s="84"/>
      <c r="L124" s="84"/>
      <c r="M124" s="84"/>
      <c r="N124" s="84"/>
      <c r="O124" s="84"/>
      <c r="P124" s="49"/>
      <c r="Q124" s="49"/>
      <c r="R124" s="49"/>
      <c r="S124" s="49"/>
    </row>
    <row r="125" spans="2:19" x14ac:dyDescent="0.25">
      <c r="B125" s="49"/>
      <c r="C125" s="49"/>
      <c r="D125" s="49"/>
      <c r="E125" s="49"/>
      <c r="F125" s="49"/>
      <c r="G125" s="49"/>
      <c r="H125" s="49"/>
      <c r="I125" s="84"/>
      <c r="J125" s="84"/>
      <c r="K125" s="84"/>
      <c r="L125" s="84"/>
      <c r="M125" s="84"/>
      <c r="N125" s="84"/>
      <c r="O125" s="84"/>
      <c r="P125" s="49"/>
      <c r="Q125" s="49"/>
      <c r="R125" s="49"/>
      <c r="S125" s="49"/>
    </row>
    <row r="126" spans="2:19" x14ac:dyDescent="0.25">
      <c r="B126" s="49"/>
      <c r="C126" s="49"/>
      <c r="D126" s="49"/>
      <c r="E126" s="49"/>
      <c r="F126" s="49"/>
      <c r="G126" s="49"/>
      <c r="H126" s="49"/>
      <c r="I126" s="84"/>
      <c r="J126" s="84"/>
      <c r="K126" s="84"/>
      <c r="L126" s="84"/>
      <c r="M126" s="84"/>
      <c r="N126" s="84"/>
      <c r="O126" s="84"/>
      <c r="P126" s="49"/>
      <c r="Q126" s="49"/>
      <c r="R126" s="49"/>
      <c r="S126" s="49"/>
    </row>
    <row r="127" spans="2:19" x14ac:dyDescent="0.25">
      <c r="B127" s="49"/>
      <c r="C127" s="49"/>
      <c r="D127" s="49"/>
      <c r="E127" s="49"/>
      <c r="F127" s="49"/>
      <c r="G127" s="49"/>
      <c r="H127" s="49"/>
      <c r="I127" s="84"/>
      <c r="J127" s="84"/>
      <c r="K127" s="84"/>
      <c r="L127" s="84"/>
      <c r="M127" s="84"/>
      <c r="N127" s="84"/>
      <c r="O127" s="84"/>
      <c r="P127" s="49"/>
      <c r="Q127" s="49"/>
      <c r="R127" s="49"/>
      <c r="S127" s="49"/>
    </row>
    <row r="128" spans="2:19" x14ac:dyDescent="0.25">
      <c r="B128" s="49"/>
      <c r="C128" s="49"/>
      <c r="D128" s="49"/>
      <c r="E128" s="49"/>
      <c r="F128" s="49"/>
      <c r="G128" s="49"/>
      <c r="H128" s="49"/>
      <c r="I128" s="84"/>
      <c r="J128" s="84"/>
      <c r="K128" s="84"/>
      <c r="L128" s="84"/>
      <c r="M128" s="84"/>
      <c r="N128" s="84"/>
      <c r="O128" s="84"/>
      <c r="P128" s="49"/>
      <c r="Q128" s="49"/>
      <c r="R128" s="49"/>
      <c r="S128" s="49"/>
    </row>
    <row r="129" spans="2:19" x14ac:dyDescent="0.25">
      <c r="B129" s="49"/>
      <c r="C129" s="49"/>
      <c r="D129" s="49"/>
      <c r="E129" s="49"/>
      <c r="F129" s="49"/>
      <c r="G129" s="49"/>
      <c r="H129" s="49"/>
      <c r="I129" s="51"/>
      <c r="J129" s="51"/>
      <c r="K129" s="51"/>
      <c r="L129" s="51"/>
      <c r="M129" s="51"/>
      <c r="N129" s="51"/>
      <c r="O129" s="49"/>
      <c r="P129" s="49"/>
      <c r="Q129" s="49"/>
      <c r="R129" s="49"/>
      <c r="S129" s="49"/>
    </row>
    <row r="130" spans="2:19" x14ac:dyDescent="0.25">
      <c r="B130" s="49"/>
      <c r="C130" s="49"/>
      <c r="D130" s="49"/>
      <c r="E130" s="49"/>
      <c r="F130" s="49"/>
      <c r="G130" s="49"/>
      <c r="H130" s="49"/>
      <c r="I130" s="51"/>
      <c r="J130" s="51"/>
      <c r="K130" s="51"/>
      <c r="L130" s="51"/>
      <c r="M130" s="51"/>
      <c r="N130" s="51"/>
      <c r="O130" s="49"/>
      <c r="P130" s="49"/>
      <c r="Q130" s="49"/>
      <c r="R130" s="49"/>
      <c r="S130" s="49"/>
    </row>
    <row r="131" spans="2:19" x14ac:dyDescent="0.25">
      <c r="B131" s="49"/>
      <c r="C131" s="49"/>
      <c r="D131" s="49"/>
      <c r="E131" s="49"/>
      <c r="F131" s="49"/>
      <c r="G131" s="49"/>
      <c r="H131" s="49"/>
      <c r="I131" s="51"/>
      <c r="J131" s="51"/>
      <c r="K131" s="51"/>
      <c r="L131" s="51"/>
      <c r="M131" s="51"/>
      <c r="N131" s="51"/>
      <c r="O131" s="49"/>
      <c r="P131" s="49"/>
      <c r="Q131" s="49"/>
      <c r="R131" s="49"/>
      <c r="S131" s="49"/>
    </row>
    <row r="132" spans="2:19" x14ac:dyDescent="0.25">
      <c r="B132" s="49"/>
      <c r="C132" s="49"/>
      <c r="D132" s="49"/>
      <c r="E132" s="49"/>
      <c r="F132" s="49"/>
      <c r="G132" s="49"/>
      <c r="H132" s="49"/>
      <c r="I132" s="51"/>
      <c r="J132" s="51"/>
      <c r="K132" s="51"/>
      <c r="L132" s="51"/>
      <c r="M132" s="51"/>
      <c r="N132" s="51"/>
      <c r="O132" s="49"/>
      <c r="P132" s="49"/>
      <c r="Q132" s="49"/>
      <c r="R132" s="49"/>
      <c r="S132" s="49"/>
    </row>
    <row r="133" spans="2:19" x14ac:dyDescent="0.25">
      <c r="B133" s="49"/>
      <c r="C133" s="49"/>
      <c r="D133" s="49"/>
      <c r="E133" s="49"/>
      <c r="F133" s="49"/>
      <c r="G133" s="49"/>
      <c r="H133" s="49"/>
      <c r="I133" s="51"/>
      <c r="J133" s="51"/>
      <c r="K133" s="51"/>
      <c r="L133" s="51"/>
      <c r="M133" s="51"/>
      <c r="N133" s="51"/>
      <c r="O133" s="49"/>
      <c r="P133" s="49"/>
      <c r="Q133" s="49"/>
      <c r="R133" s="49"/>
      <c r="S133" s="49"/>
    </row>
    <row r="134" spans="2:19" x14ac:dyDescent="0.25">
      <c r="B134" s="49"/>
      <c r="C134" s="49"/>
      <c r="D134" s="49"/>
      <c r="E134" s="49"/>
      <c r="F134" s="49"/>
      <c r="G134" s="49"/>
      <c r="H134" s="49"/>
      <c r="I134" s="51"/>
      <c r="J134" s="51"/>
      <c r="K134" s="51"/>
      <c r="L134" s="51"/>
      <c r="M134" s="51"/>
      <c r="N134" s="51"/>
      <c r="O134" s="49"/>
      <c r="P134" s="49"/>
      <c r="Q134" s="49"/>
      <c r="R134" s="49"/>
      <c r="S134" s="49"/>
    </row>
    <row r="135" spans="2:19" x14ac:dyDescent="0.25">
      <c r="B135" s="49"/>
      <c r="C135" s="49"/>
      <c r="D135" s="49"/>
      <c r="E135" s="49"/>
      <c r="F135" s="49"/>
      <c r="G135" s="49"/>
      <c r="H135" s="49"/>
      <c r="I135" s="51"/>
      <c r="J135" s="51"/>
      <c r="K135" s="51"/>
      <c r="L135" s="51"/>
      <c r="M135" s="51"/>
      <c r="N135" s="51"/>
      <c r="O135" s="49"/>
      <c r="P135" s="49"/>
      <c r="Q135" s="49"/>
      <c r="R135" s="49"/>
      <c r="S135" s="49"/>
    </row>
    <row r="136" spans="2:19" x14ac:dyDescent="0.25">
      <c r="B136" s="49"/>
      <c r="C136" s="49"/>
      <c r="D136" s="49"/>
      <c r="E136" s="49"/>
      <c r="F136" s="49"/>
      <c r="G136" s="49"/>
      <c r="H136" s="49"/>
      <c r="I136" s="51"/>
      <c r="J136" s="51"/>
      <c r="K136" s="51"/>
      <c r="L136" s="51"/>
      <c r="M136" s="51"/>
      <c r="N136" s="51"/>
      <c r="O136" s="49"/>
      <c r="P136" s="49"/>
      <c r="Q136" s="49"/>
      <c r="R136" s="49"/>
      <c r="S136" s="49"/>
    </row>
    <row r="137" spans="2:19" x14ac:dyDescent="0.25">
      <c r="B137" s="49"/>
      <c r="C137" s="49"/>
      <c r="D137" s="49"/>
      <c r="E137" s="49"/>
      <c r="F137" s="49"/>
      <c r="G137" s="49"/>
      <c r="H137" s="49"/>
      <c r="I137" s="51"/>
      <c r="J137" s="51"/>
      <c r="K137" s="51"/>
      <c r="L137" s="51"/>
      <c r="M137" s="51"/>
      <c r="N137" s="51"/>
      <c r="O137" s="49"/>
      <c r="P137" s="49"/>
      <c r="Q137" s="49"/>
      <c r="R137" s="49"/>
      <c r="S137" s="49"/>
    </row>
    <row r="138" spans="2:19" x14ac:dyDescent="0.25">
      <c r="B138" s="49"/>
      <c r="C138" s="49"/>
      <c r="D138" s="49"/>
      <c r="E138" s="49"/>
      <c r="F138" s="49"/>
      <c r="G138" s="49"/>
      <c r="H138" s="49"/>
      <c r="I138" s="51"/>
      <c r="J138" s="51"/>
      <c r="K138" s="51"/>
      <c r="L138" s="51"/>
      <c r="M138" s="51"/>
      <c r="N138" s="51"/>
      <c r="O138" s="49"/>
      <c r="P138" s="49"/>
      <c r="Q138" s="49"/>
      <c r="R138" s="49"/>
      <c r="S138" s="49"/>
    </row>
    <row r="139" spans="2:19" x14ac:dyDescent="0.25">
      <c r="B139" s="49"/>
      <c r="C139" s="49"/>
      <c r="D139" s="49"/>
      <c r="E139" s="49"/>
      <c r="F139" s="49"/>
      <c r="G139" s="49"/>
      <c r="H139" s="49"/>
      <c r="I139" s="51"/>
      <c r="J139" s="51"/>
      <c r="K139" s="51"/>
      <c r="L139" s="51"/>
      <c r="M139" s="51"/>
      <c r="N139" s="51"/>
      <c r="O139" s="49"/>
      <c r="P139" s="49"/>
      <c r="Q139" s="49"/>
      <c r="R139" s="49"/>
      <c r="S139" s="49"/>
    </row>
    <row r="140" spans="2:19" x14ac:dyDescent="0.25">
      <c r="B140" s="49"/>
      <c r="C140" s="49"/>
      <c r="D140" s="49"/>
      <c r="E140" s="49"/>
      <c r="F140" s="49"/>
      <c r="G140" s="49"/>
      <c r="H140" s="49"/>
      <c r="I140" s="51"/>
      <c r="J140" s="51"/>
      <c r="K140" s="51"/>
      <c r="L140" s="51"/>
      <c r="M140" s="51"/>
      <c r="N140" s="51"/>
      <c r="O140" s="49"/>
      <c r="P140" s="49"/>
      <c r="Q140" s="49"/>
      <c r="R140" s="49"/>
      <c r="S140" s="49"/>
    </row>
    <row r="141" spans="2:19" x14ac:dyDescent="0.25">
      <c r="B141" s="49"/>
      <c r="C141" s="49"/>
      <c r="D141" s="49"/>
      <c r="E141" s="49"/>
      <c r="F141" s="49"/>
      <c r="G141" s="49"/>
      <c r="H141" s="49"/>
      <c r="I141" s="51"/>
      <c r="J141" s="51"/>
      <c r="K141" s="51"/>
      <c r="L141" s="51"/>
      <c r="M141" s="51"/>
      <c r="N141" s="51"/>
      <c r="O141" s="49"/>
      <c r="P141" s="49"/>
      <c r="Q141" s="49"/>
      <c r="R141" s="49"/>
      <c r="S141" s="49"/>
    </row>
    <row r="142" spans="2:19" x14ac:dyDescent="0.25">
      <c r="B142" s="49"/>
      <c r="C142" s="49"/>
      <c r="D142" s="49"/>
      <c r="E142" s="49"/>
      <c r="F142" s="49"/>
      <c r="G142" s="49"/>
      <c r="H142" s="49"/>
      <c r="I142" s="51"/>
      <c r="J142" s="51"/>
      <c r="K142" s="51"/>
      <c r="L142" s="51"/>
      <c r="M142" s="51"/>
      <c r="N142" s="51"/>
      <c r="O142" s="49"/>
      <c r="P142" s="49"/>
      <c r="Q142" s="49"/>
      <c r="R142" s="49"/>
      <c r="S142" s="49"/>
    </row>
    <row r="143" spans="2:19" x14ac:dyDescent="0.25">
      <c r="B143" s="49"/>
      <c r="C143" s="49"/>
      <c r="D143" s="49"/>
      <c r="E143" s="49"/>
      <c r="F143" s="49"/>
      <c r="G143" s="49"/>
      <c r="H143" s="49"/>
      <c r="I143" s="51"/>
      <c r="J143" s="51"/>
      <c r="K143" s="51"/>
      <c r="L143" s="51"/>
      <c r="M143" s="51"/>
      <c r="N143" s="51"/>
      <c r="O143" s="49"/>
      <c r="P143" s="49"/>
      <c r="Q143" s="49"/>
      <c r="R143" s="49"/>
      <c r="S143" s="49"/>
    </row>
    <row r="144" spans="2:19" x14ac:dyDescent="0.25">
      <c r="B144" s="49"/>
      <c r="C144" s="49"/>
      <c r="D144" s="49"/>
      <c r="E144" s="49"/>
      <c r="F144" s="49"/>
      <c r="G144" s="49"/>
      <c r="H144" s="49"/>
      <c r="I144" s="51"/>
      <c r="J144" s="51"/>
      <c r="K144" s="51"/>
      <c r="L144" s="51"/>
      <c r="M144" s="51"/>
      <c r="N144" s="51"/>
      <c r="O144" s="49"/>
      <c r="P144" s="49"/>
      <c r="Q144" s="49"/>
      <c r="R144" s="49"/>
      <c r="S144" s="49"/>
    </row>
    <row r="145" spans="2:19" x14ac:dyDescent="0.25">
      <c r="B145" s="49"/>
      <c r="C145" s="49"/>
      <c r="D145" s="49"/>
      <c r="E145" s="49"/>
      <c r="F145" s="49"/>
      <c r="G145" s="49"/>
      <c r="H145" s="49"/>
      <c r="I145" s="51"/>
      <c r="J145" s="51"/>
      <c r="K145" s="51"/>
      <c r="L145" s="51"/>
      <c r="M145" s="51"/>
      <c r="N145" s="51"/>
      <c r="O145" s="49"/>
      <c r="P145" s="49"/>
      <c r="Q145" s="49"/>
      <c r="R145" s="49"/>
      <c r="S145" s="49"/>
    </row>
    <row r="146" spans="2:19" x14ac:dyDescent="0.25">
      <c r="B146" s="49"/>
      <c r="C146" s="49"/>
      <c r="D146" s="49"/>
      <c r="E146" s="49"/>
      <c r="F146" s="49"/>
      <c r="G146" s="49"/>
      <c r="H146" s="49"/>
      <c r="I146" s="51"/>
      <c r="J146" s="51"/>
      <c r="K146" s="51"/>
      <c r="L146" s="51"/>
      <c r="M146" s="51"/>
      <c r="N146" s="51"/>
      <c r="O146" s="49"/>
      <c r="P146" s="49"/>
      <c r="Q146" s="49"/>
      <c r="R146" s="49"/>
      <c r="S146" s="49"/>
    </row>
    <row r="147" spans="2:19" x14ac:dyDescent="0.25">
      <c r="B147" s="49"/>
      <c r="C147" s="49"/>
      <c r="D147" s="49"/>
      <c r="E147" s="49"/>
      <c r="F147" s="49"/>
      <c r="G147" s="49"/>
      <c r="H147" s="49"/>
      <c r="I147" s="51"/>
      <c r="J147" s="51"/>
      <c r="K147" s="51"/>
      <c r="L147" s="51"/>
      <c r="M147" s="51"/>
      <c r="N147" s="51"/>
      <c r="O147" s="49"/>
      <c r="P147" s="49"/>
      <c r="Q147" s="49"/>
      <c r="R147" s="49"/>
      <c r="S147" s="49"/>
    </row>
    <row r="148" spans="2:19" x14ac:dyDescent="0.25">
      <c r="B148" s="49"/>
      <c r="C148" s="49"/>
      <c r="D148" s="49"/>
      <c r="E148" s="49"/>
      <c r="F148" s="49"/>
      <c r="G148" s="49"/>
      <c r="H148" s="49"/>
      <c r="I148" s="51"/>
      <c r="J148" s="51"/>
      <c r="K148" s="51"/>
      <c r="L148" s="51"/>
      <c r="M148" s="51"/>
      <c r="N148" s="51"/>
      <c r="O148" s="49"/>
      <c r="P148" s="49"/>
      <c r="Q148" s="49"/>
      <c r="R148" s="49"/>
      <c r="S148" s="49"/>
    </row>
    <row r="149" spans="2:19" x14ac:dyDescent="0.25">
      <c r="B149" s="49"/>
      <c r="C149" s="49"/>
      <c r="D149" s="49"/>
      <c r="E149" s="49"/>
      <c r="F149" s="49"/>
      <c r="G149" s="49"/>
      <c r="H149" s="49"/>
      <c r="I149" s="51"/>
      <c r="J149" s="51"/>
      <c r="K149" s="51"/>
      <c r="L149" s="51"/>
      <c r="M149" s="51"/>
      <c r="N149" s="51"/>
      <c r="O149" s="49"/>
      <c r="P149" s="49"/>
      <c r="Q149" s="49"/>
      <c r="R149" s="49"/>
      <c r="S149" s="49"/>
    </row>
    <row r="150" spans="2:19" x14ac:dyDescent="0.25">
      <c r="B150" s="49"/>
      <c r="C150" s="49"/>
      <c r="D150" s="49"/>
      <c r="E150" s="49"/>
      <c r="F150" s="49"/>
      <c r="G150" s="49"/>
      <c r="H150" s="49"/>
      <c r="I150" s="51"/>
      <c r="J150" s="51"/>
      <c r="K150" s="51"/>
      <c r="L150" s="51"/>
      <c r="M150" s="51"/>
      <c r="N150" s="51"/>
      <c r="O150" s="49"/>
      <c r="P150" s="49"/>
      <c r="Q150" s="49"/>
      <c r="R150" s="49"/>
      <c r="S150" s="49"/>
    </row>
    <row r="151" spans="2:19" x14ac:dyDescent="0.25">
      <c r="B151" s="49"/>
      <c r="C151" s="49"/>
      <c r="D151" s="49"/>
      <c r="E151" s="49"/>
      <c r="F151" s="49"/>
      <c r="G151" s="49"/>
      <c r="H151" s="49"/>
      <c r="I151" s="51"/>
      <c r="J151" s="51"/>
      <c r="K151" s="51"/>
      <c r="L151" s="51"/>
      <c r="M151" s="51"/>
      <c r="N151" s="51"/>
      <c r="O151" s="49"/>
      <c r="P151" s="49"/>
      <c r="Q151" s="49"/>
      <c r="R151" s="49"/>
      <c r="S151" s="49"/>
    </row>
    <row r="152" spans="2:19" x14ac:dyDescent="0.25">
      <c r="B152" s="49"/>
      <c r="C152" s="49"/>
      <c r="D152" s="49"/>
      <c r="E152" s="49"/>
      <c r="F152" s="49"/>
      <c r="G152" s="49"/>
      <c r="H152" s="49"/>
      <c r="I152" s="51"/>
      <c r="J152" s="51"/>
      <c r="K152" s="51"/>
      <c r="L152" s="51"/>
      <c r="M152" s="51"/>
      <c r="N152" s="51"/>
      <c r="O152" s="49"/>
      <c r="P152" s="49"/>
      <c r="Q152" s="49"/>
      <c r="R152" s="49"/>
      <c r="S152" s="49"/>
    </row>
    <row r="153" spans="2:19" x14ac:dyDescent="0.25">
      <c r="B153" s="49"/>
      <c r="C153" s="49"/>
      <c r="D153" s="49"/>
      <c r="E153" s="49"/>
      <c r="F153" s="49"/>
      <c r="G153" s="49"/>
      <c r="H153" s="49"/>
      <c r="I153" s="51"/>
      <c r="J153" s="51"/>
      <c r="K153" s="51"/>
      <c r="L153" s="51"/>
      <c r="M153" s="51"/>
      <c r="N153" s="51"/>
      <c r="O153" s="49"/>
      <c r="P153" s="49"/>
      <c r="Q153" s="49"/>
      <c r="R153" s="49"/>
      <c r="S153" s="49"/>
    </row>
    <row r="154" spans="2:19" x14ac:dyDescent="0.25">
      <c r="B154" s="49"/>
      <c r="C154" s="49"/>
      <c r="D154" s="49"/>
      <c r="E154" s="49"/>
      <c r="F154" s="49"/>
      <c r="G154" s="49"/>
      <c r="H154" s="49"/>
      <c r="I154" s="51"/>
      <c r="J154" s="51"/>
      <c r="K154" s="51"/>
      <c r="L154" s="51"/>
      <c r="M154" s="51"/>
      <c r="N154" s="51"/>
      <c r="O154" s="49"/>
      <c r="P154" s="49"/>
      <c r="Q154" s="49"/>
      <c r="R154" s="49"/>
      <c r="S154" s="49"/>
    </row>
    <row r="155" spans="2:19" x14ac:dyDescent="0.25">
      <c r="B155" s="49"/>
      <c r="C155" s="49"/>
      <c r="D155" s="49"/>
      <c r="E155" s="49"/>
      <c r="F155" s="49"/>
      <c r="G155" s="49"/>
      <c r="H155" s="49"/>
      <c r="I155" s="51"/>
      <c r="J155" s="51"/>
      <c r="K155" s="51"/>
      <c r="L155" s="51"/>
      <c r="M155" s="51"/>
      <c r="N155" s="51"/>
      <c r="O155" s="49"/>
      <c r="P155" s="49"/>
      <c r="Q155" s="49"/>
      <c r="R155" s="49"/>
      <c r="S155" s="49"/>
    </row>
    <row r="156" spans="2:19" x14ac:dyDescent="0.25">
      <c r="B156" s="49"/>
      <c r="C156" s="49"/>
      <c r="D156" s="49"/>
      <c r="E156" s="49"/>
      <c r="F156" s="49"/>
      <c r="G156" s="49"/>
      <c r="H156" s="49"/>
      <c r="I156" s="51"/>
      <c r="J156" s="51"/>
      <c r="K156" s="51"/>
      <c r="L156" s="51"/>
      <c r="M156" s="51"/>
      <c r="N156" s="51"/>
      <c r="O156" s="49"/>
      <c r="P156" s="49"/>
      <c r="Q156" s="49"/>
      <c r="R156" s="49"/>
      <c r="S156" s="49"/>
    </row>
    <row r="157" spans="2:19" x14ac:dyDescent="0.25">
      <c r="B157" s="49"/>
      <c r="C157" s="49"/>
      <c r="D157" s="49"/>
      <c r="E157" s="49"/>
      <c r="F157" s="49"/>
      <c r="G157" s="49"/>
      <c r="H157" s="49"/>
      <c r="I157" s="51"/>
      <c r="J157" s="51"/>
      <c r="K157" s="51"/>
      <c r="L157" s="51"/>
      <c r="M157" s="51"/>
      <c r="N157" s="51"/>
      <c r="O157" s="49"/>
      <c r="P157" s="49"/>
      <c r="Q157" s="49"/>
      <c r="R157" s="49"/>
      <c r="S157" s="49"/>
    </row>
    <row r="158" spans="2:19" x14ac:dyDescent="0.25">
      <c r="B158" s="49"/>
      <c r="C158" s="49"/>
      <c r="D158" s="49"/>
      <c r="E158" s="49"/>
      <c r="F158" s="49"/>
      <c r="G158" s="49"/>
      <c r="H158" s="49"/>
      <c r="I158" s="51"/>
      <c r="J158" s="51"/>
      <c r="K158" s="51"/>
      <c r="L158" s="51"/>
      <c r="M158" s="51"/>
      <c r="N158" s="51"/>
      <c r="O158" s="49"/>
      <c r="P158" s="49"/>
      <c r="Q158" s="49"/>
      <c r="R158" s="49"/>
      <c r="S158" s="49"/>
    </row>
    <row r="159" spans="2:19" x14ac:dyDescent="0.25">
      <c r="B159" s="49"/>
      <c r="C159" s="49"/>
      <c r="D159" s="49"/>
      <c r="E159" s="49"/>
      <c r="F159" s="49"/>
      <c r="G159" s="49"/>
      <c r="H159" s="49"/>
      <c r="I159" s="51"/>
      <c r="J159" s="51"/>
      <c r="K159" s="51"/>
      <c r="L159" s="51"/>
      <c r="M159" s="51"/>
      <c r="N159" s="51"/>
      <c r="O159" s="49"/>
      <c r="P159" s="49"/>
      <c r="Q159" s="49"/>
      <c r="R159" s="49"/>
      <c r="S159" s="49"/>
    </row>
    <row r="160" spans="2:19" x14ac:dyDescent="0.25">
      <c r="B160" s="49"/>
      <c r="C160" s="49"/>
      <c r="D160" s="49"/>
      <c r="E160" s="49"/>
      <c r="F160" s="49"/>
      <c r="G160" s="49"/>
      <c r="H160" s="49"/>
      <c r="I160" s="51"/>
      <c r="J160" s="51"/>
      <c r="K160" s="51"/>
      <c r="L160" s="51"/>
      <c r="M160" s="51"/>
      <c r="N160" s="51"/>
      <c r="O160" s="49"/>
      <c r="P160" s="49"/>
      <c r="Q160" s="49"/>
      <c r="R160" s="49"/>
      <c r="S160" s="49"/>
    </row>
    <row r="161" spans="2:19" x14ac:dyDescent="0.25">
      <c r="B161" s="49"/>
      <c r="C161" s="49"/>
      <c r="D161" s="49"/>
      <c r="E161" s="49"/>
      <c r="F161" s="49"/>
      <c r="G161" s="49"/>
      <c r="H161" s="49"/>
      <c r="I161" s="51"/>
      <c r="J161" s="51"/>
      <c r="K161" s="51"/>
      <c r="L161" s="51"/>
      <c r="M161" s="51"/>
      <c r="N161" s="51"/>
      <c r="O161" s="49"/>
      <c r="P161" s="49"/>
      <c r="Q161" s="49"/>
      <c r="R161" s="49"/>
      <c r="S161" s="49"/>
    </row>
    <row r="162" spans="2:19" x14ac:dyDescent="0.25">
      <c r="B162" s="49"/>
      <c r="C162" s="49"/>
      <c r="D162" s="49"/>
      <c r="E162" s="49"/>
      <c r="F162" s="49"/>
      <c r="G162" s="49"/>
      <c r="H162" s="49"/>
      <c r="I162" s="51"/>
      <c r="J162" s="51"/>
      <c r="K162" s="51"/>
      <c r="L162" s="51"/>
      <c r="M162" s="51"/>
      <c r="N162" s="51"/>
      <c r="O162" s="49"/>
      <c r="P162" s="49"/>
      <c r="Q162" s="49"/>
      <c r="R162" s="49"/>
      <c r="S162" s="49"/>
    </row>
    <row r="163" spans="2:19" x14ac:dyDescent="0.25">
      <c r="B163" s="49"/>
      <c r="C163" s="49"/>
      <c r="D163" s="49"/>
      <c r="E163" s="49"/>
      <c r="F163" s="49"/>
      <c r="G163" s="49"/>
      <c r="H163" s="49"/>
      <c r="I163" s="51"/>
      <c r="J163" s="51"/>
      <c r="K163" s="51"/>
      <c r="L163" s="51"/>
      <c r="M163" s="51"/>
      <c r="N163" s="51"/>
      <c r="O163" s="49"/>
      <c r="P163" s="49"/>
      <c r="Q163" s="49"/>
      <c r="R163" s="49"/>
      <c r="S163" s="49"/>
    </row>
    <row r="164" spans="2:19" x14ac:dyDescent="0.25">
      <c r="B164" s="49"/>
      <c r="C164" s="49"/>
      <c r="D164" s="49"/>
      <c r="E164" s="49"/>
      <c r="F164" s="49"/>
      <c r="G164" s="49"/>
      <c r="H164" s="49"/>
      <c r="I164" s="51"/>
      <c r="J164" s="51"/>
      <c r="K164" s="51"/>
      <c r="L164" s="51"/>
      <c r="M164" s="51"/>
      <c r="N164" s="51"/>
      <c r="O164" s="49"/>
      <c r="P164" s="49"/>
      <c r="Q164" s="49"/>
      <c r="R164" s="49"/>
      <c r="S164" s="49"/>
    </row>
    <row r="165" spans="2:19" x14ac:dyDescent="0.25">
      <c r="B165" s="49"/>
      <c r="C165" s="49"/>
      <c r="D165" s="49"/>
      <c r="E165" s="49"/>
      <c r="F165" s="49"/>
      <c r="G165" s="49"/>
      <c r="H165" s="49"/>
      <c r="I165" s="51"/>
      <c r="J165" s="51"/>
      <c r="K165" s="51"/>
      <c r="L165" s="51"/>
      <c r="M165" s="51"/>
      <c r="N165" s="51"/>
      <c r="O165" s="49"/>
      <c r="P165" s="49"/>
      <c r="Q165" s="49"/>
      <c r="R165" s="49"/>
      <c r="S165" s="49"/>
    </row>
    <row r="166" spans="2:19" x14ac:dyDescent="0.25">
      <c r="B166" s="49"/>
      <c r="C166" s="49"/>
      <c r="D166" s="49"/>
      <c r="E166" s="49"/>
      <c r="F166" s="49"/>
      <c r="G166" s="49"/>
      <c r="H166" s="49"/>
      <c r="I166" s="51"/>
      <c r="J166" s="51"/>
      <c r="K166" s="51"/>
      <c r="L166" s="51"/>
      <c r="M166" s="51"/>
      <c r="N166" s="51"/>
      <c r="O166" s="49"/>
      <c r="P166" s="49"/>
      <c r="Q166" s="49"/>
      <c r="R166" s="49"/>
      <c r="S166" s="49"/>
    </row>
    <row r="167" spans="2:19" x14ac:dyDescent="0.25">
      <c r="B167" s="49"/>
      <c r="C167" s="49"/>
      <c r="D167" s="49"/>
      <c r="E167" s="49"/>
      <c r="F167" s="49"/>
      <c r="G167" s="49"/>
      <c r="H167" s="49"/>
      <c r="I167" s="51"/>
      <c r="J167" s="51"/>
      <c r="K167" s="51"/>
      <c r="L167" s="51"/>
      <c r="M167" s="51"/>
      <c r="N167" s="51"/>
      <c r="O167" s="49"/>
      <c r="P167" s="49"/>
      <c r="Q167" s="49"/>
      <c r="R167" s="49"/>
      <c r="S167" s="49"/>
    </row>
    <row r="168" spans="2:19" x14ac:dyDescent="0.25">
      <c r="B168" s="49"/>
      <c r="C168" s="49"/>
      <c r="D168" s="49"/>
      <c r="E168" s="49"/>
      <c r="F168" s="49"/>
      <c r="G168" s="49"/>
      <c r="H168" s="49"/>
      <c r="I168" s="51"/>
      <c r="J168" s="51"/>
      <c r="K168" s="51"/>
      <c r="L168" s="51"/>
      <c r="M168" s="51"/>
      <c r="N168" s="51"/>
      <c r="O168" s="49"/>
      <c r="P168" s="49"/>
      <c r="Q168" s="49"/>
      <c r="R168" s="49"/>
      <c r="S168" s="49"/>
    </row>
    <row r="169" spans="2:19" x14ac:dyDescent="0.25">
      <c r="B169" s="49"/>
      <c r="C169" s="49"/>
      <c r="D169" s="49"/>
      <c r="E169" s="49"/>
      <c r="F169" s="49"/>
      <c r="G169" s="49"/>
      <c r="H169" s="49"/>
      <c r="I169" s="51"/>
      <c r="J169" s="51"/>
      <c r="K169" s="51"/>
      <c r="L169" s="51"/>
      <c r="M169" s="51"/>
      <c r="N169" s="51"/>
      <c r="O169" s="49"/>
      <c r="P169" s="49"/>
      <c r="Q169" s="49"/>
      <c r="R169" s="49"/>
      <c r="S169" s="49"/>
    </row>
    <row r="170" spans="2:19" x14ac:dyDescent="0.25">
      <c r="B170" s="49"/>
      <c r="C170" s="49"/>
      <c r="D170" s="49"/>
      <c r="E170" s="49"/>
      <c r="F170" s="49"/>
      <c r="G170" s="49"/>
      <c r="H170" s="49"/>
      <c r="I170" s="51"/>
      <c r="J170" s="51"/>
      <c r="K170" s="51"/>
      <c r="L170" s="51"/>
      <c r="M170" s="51"/>
      <c r="N170" s="51"/>
      <c r="O170" s="49"/>
      <c r="P170" s="49"/>
      <c r="Q170" s="49"/>
      <c r="R170" s="49"/>
      <c r="S170" s="49"/>
    </row>
    <row r="171" spans="2:19" x14ac:dyDescent="0.25">
      <c r="B171" s="49"/>
      <c r="C171" s="49"/>
      <c r="D171" s="49"/>
      <c r="E171" s="49"/>
      <c r="F171" s="49"/>
      <c r="G171" s="49"/>
      <c r="H171" s="49"/>
      <c r="I171" s="51"/>
      <c r="J171" s="51"/>
      <c r="K171" s="51"/>
      <c r="L171" s="51"/>
      <c r="M171" s="51"/>
      <c r="N171" s="51"/>
      <c r="O171" s="49"/>
      <c r="P171" s="49"/>
      <c r="Q171" s="49"/>
      <c r="R171" s="49"/>
      <c r="S171" s="49"/>
    </row>
    <row r="172" spans="2:19" x14ac:dyDescent="0.25">
      <c r="I172" s="9"/>
      <c r="J172" s="9"/>
      <c r="K172" s="9"/>
      <c r="L172" s="9"/>
      <c r="M172" s="9"/>
      <c r="N172" s="9"/>
    </row>
    <row r="173" spans="2:19" x14ac:dyDescent="0.25">
      <c r="I173" s="9"/>
      <c r="J173" s="9"/>
      <c r="K173" s="9"/>
      <c r="L173" s="9"/>
      <c r="M173" s="9"/>
      <c r="N173" s="9"/>
    </row>
    <row r="174" spans="2:19" x14ac:dyDescent="0.25">
      <c r="I174" s="9"/>
      <c r="J174" s="9"/>
      <c r="K174" s="9"/>
      <c r="L174" s="9"/>
      <c r="M174" s="9"/>
      <c r="N174" s="9"/>
    </row>
    <row r="175" spans="2:19" x14ac:dyDescent="0.25">
      <c r="I175" s="9"/>
      <c r="J175" s="9"/>
      <c r="K175" s="9"/>
      <c r="L175" s="9"/>
      <c r="M175" s="9"/>
      <c r="N175" s="9"/>
    </row>
    <row r="176" spans="2:19" x14ac:dyDescent="0.25">
      <c r="I176" s="9"/>
      <c r="J176" s="9"/>
      <c r="K176" s="9"/>
      <c r="L176" s="9"/>
      <c r="M176" s="9"/>
      <c r="N176" s="9"/>
    </row>
    <row r="177" spans="9:14" x14ac:dyDescent="0.25">
      <c r="I177" s="9"/>
      <c r="J177" s="9"/>
      <c r="K177" s="9"/>
      <c r="L177" s="9"/>
      <c r="M177" s="9"/>
      <c r="N177" s="9"/>
    </row>
    <row r="178" spans="9:14" x14ac:dyDescent="0.25">
      <c r="I178" s="9"/>
      <c r="J178" s="9"/>
      <c r="K178" s="9"/>
      <c r="L178" s="9"/>
      <c r="M178" s="9"/>
      <c r="N178" s="9"/>
    </row>
    <row r="179" spans="9:14" x14ac:dyDescent="0.25">
      <c r="I179" s="9"/>
      <c r="J179" s="9"/>
      <c r="K179" s="9"/>
      <c r="L179" s="9"/>
      <c r="M179" s="9"/>
      <c r="N179" s="9"/>
    </row>
    <row r="180" spans="9:14" x14ac:dyDescent="0.25">
      <c r="I180" s="9"/>
      <c r="J180" s="9"/>
      <c r="K180" s="9"/>
      <c r="L180" s="9"/>
      <c r="M180" s="9"/>
      <c r="N180" s="9"/>
    </row>
    <row r="181" spans="9:14" x14ac:dyDescent="0.25">
      <c r="I181" s="9"/>
      <c r="J181" s="9"/>
      <c r="K181" s="9"/>
      <c r="L181" s="9"/>
      <c r="M181" s="9"/>
      <c r="N181" s="9"/>
    </row>
    <row r="182" spans="9:14" x14ac:dyDescent="0.25">
      <c r="I182" s="9"/>
      <c r="J182" s="9"/>
      <c r="K182" s="9"/>
      <c r="L182" s="9"/>
      <c r="M182" s="9"/>
      <c r="N182" s="9"/>
    </row>
    <row r="183" spans="9:14" x14ac:dyDescent="0.25">
      <c r="I183" s="9"/>
      <c r="J183" s="9"/>
      <c r="K183" s="9"/>
      <c r="L183" s="9"/>
      <c r="M183" s="9"/>
      <c r="N183" s="9"/>
    </row>
    <row r="184" spans="9:14" x14ac:dyDescent="0.25">
      <c r="I184" s="9"/>
      <c r="J184" s="9"/>
      <c r="K184" s="9"/>
      <c r="L184" s="9"/>
      <c r="M184" s="9"/>
      <c r="N184" s="9"/>
    </row>
    <row r="185" spans="9:14" x14ac:dyDescent="0.25">
      <c r="I185" s="9"/>
      <c r="J185" s="9"/>
      <c r="K185" s="9"/>
      <c r="L185" s="9"/>
      <c r="M185" s="9"/>
      <c r="N185" s="9"/>
    </row>
    <row r="186" spans="9:14" x14ac:dyDescent="0.25">
      <c r="I186" s="9"/>
      <c r="J186" s="9"/>
      <c r="K186" s="9"/>
      <c r="L186" s="9"/>
      <c r="M186" s="9"/>
      <c r="N186" s="9"/>
    </row>
    <row r="187" spans="9:14" x14ac:dyDescent="0.25">
      <c r="I187" s="9"/>
      <c r="J187" s="9"/>
      <c r="K187" s="9"/>
      <c r="L187" s="9"/>
      <c r="M187" s="9"/>
      <c r="N187" s="9"/>
    </row>
    <row r="188" spans="9:14" x14ac:dyDescent="0.25">
      <c r="I188" s="9"/>
      <c r="J188" s="9"/>
      <c r="K188" s="9"/>
      <c r="L188" s="9"/>
      <c r="M188" s="9"/>
      <c r="N188" s="9"/>
    </row>
    <row r="189" spans="9:14" x14ac:dyDescent="0.25">
      <c r="I189" s="9"/>
      <c r="J189" s="9"/>
      <c r="K189" s="9"/>
      <c r="L189" s="9"/>
      <c r="M189" s="9"/>
      <c r="N189" s="9"/>
    </row>
    <row r="190" spans="9:14" x14ac:dyDescent="0.25">
      <c r="I190" s="9"/>
      <c r="J190" s="9"/>
      <c r="K190" s="9"/>
      <c r="L190" s="9"/>
      <c r="M190" s="9"/>
      <c r="N190" s="9"/>
    </row>
    <row r="191" spans="9:14" x14ac:dyDescent="0.25">
      <c r="I191" s="9"/>
      <c r="J191" s="9"/>
      <c r="K191" s="9"/>
      <c r="L191" s="9"/>
      <c r="M191" s="9"/>
      <c r="N191" s="9"/>
    </row>
    <row r="192" spans="9:14" x14ac:dyDescent="0.25">
      <c r="I192" s="9"/>
      <c r="J192" s="9"/>
      <c r="K192" s="9"/>
      <c r="L192" s="9"/>
      <c r="M192" s="9"/>
      <c r="N192" s="9"/>
    </row>
    <row r="193" spans="9:14" x14ac:dyDescent="0.25">
      <c r="I193" s="9"/>
      <c r="J193" s="9"/>
      <c r="K193" s="9"/>
      <c r="L193" s="9"/>
      <c r="M193" s="9"/>
      <c r="N193" s="9"/>
    </row>
    <row r="194" spans="9:14" x14ac:dyDescent="0.25">
      <c r="I194" s="9"/>
      <c r="J194" s="9"/>
      <c r="K194" s="9"/>
      <c r="L194" s="9"/>
      <c r="M194" s="9"/>
      <c r="N194" s="9"/>
    </row>
    <row r="195" spans="9:14" x14ac:dyDescent="0.25">
      <c r="I195" s="9"/>
      <c r="J195" s="9"/>
      <c r="K195" s="9"/>
      <c r="L195" s="9"/>
      <c r="M195" s="9"/>
      <c r="N195" s="9"/>
    </row>
    <row r="196" spans="9:14" x14ac:dyDescent="0.25">
      <c r="I196" s="9"/>
      <c r="J196" s="9"/>
      <c r="K196" s="9"/>
      <c r="L196" s="9"/>
      <c r="M196" s="9"/>
      <c r="N196" s="9"/>
    </row>
    <row r="197" spans="9:14" x14ac:dyDescent="0.25">
      <c r="I197" s="9"/>
      <c r="J197" s="9"/>
      <c r="K197" s="9"/>
      <c r="L197" s="9"/>
      <c r="M197" s="9"/>
      <c r="N197" s="9"/>
    </row>
    <row r="198" spans="9:14" x14ac:dyDescent="0.25">
      <c r="I198" s="9"/>
      <c r="J198" s="9"/>
      <c r="K198" s="9"/>
      <c r="L198" s="9"/>
      <c r="M198" s="9"/>
      <c r="N198" s="9"/>
    </row>
    <row r="199" spans="9:14" x14ac:dyDescent="0.25">
      <c r="I199" s="9"/>
      <c r="J199" s="9"/>
      <c r="K199" s="9"/>
      <c r="L199" s="9"/>
      <c r="M199" s="9"/>
      <c r="N199" s="9"/>
    </row>
    <row r="200" spans="9:14" x14ac:dyDescent="0.25">
      <c r="I200" s="9"/>
      <c r="J200" s="9"/>
      <c r="K200" s="9"/>
      <c r="L200" s="9"/>
      <c r="M200" s="9"/>
      <c r="N200" s="9"/>
    </row>
    <row r="201" spans="9:14" x14ac:dyDescent="0.25">
      <c r="I201" s="9"/>
      <c r="J201" s="9"/>
      <c r="K201" s="9"/>
      <c r="L201" s="9"/>
      <c r="M201" s="9"/>
      <c r="N201" s="9"/>
    </row>
    <row r="202" spans="9:14" x14ac:dyDescent="0.25">
      <c r="I202" s="9"/>
      <c r="J202" s="9"/>
      <c r="K202" s="9"/>
      <c r="L202" s="9"/>
      <c r="M202" s="9"/>
      <c r="N202" s="9"/>
    </row>
    <row r="203" spans="9:14" x14ac:dyDescent="0.25">
      <c r="I203" s="9"/>
      <c r="J203" s="9"/>
      <c r="K203" s="9"/>
      <c r="L203" s="9"/>
      <c r="M203" s="9"/>
      <c r="N203" s="9"/>
    </row>
    <row r="204" spans="9:14" x14ac:dyDescent="0.25">
      <c r="I204" s="9"/>
      <c r="J204" s="9"/>
      <c r="K204" s="9"/>
      <c r="L204" s="9"/>
      <c r="M204" s="9"/>
      <c r="N204" s="9"/>
    </row>
    <row r="205" spans="9:14" x14ac:dyDescent="0.25">
      <c r="I205" s="9"/>
      <c r="J205" s="9"/>
      <c r="K205" s="9"/>
      <c r="L205" s="9"/>
      <c r="M205" s="9"/>
      <c r="N205" s="9"/>
    </row>
    <row r="206" spans="9:14" x14ac:dyDescent="0.25">
      <c r="I206" s="9"/>
      <c r="J206" s="9"/>
      <c r="K206" s="9"/>
      <c r="L206" s="9"/>
      <c r="M206" s="9"/>
      <c r="N206" s="9"/>
    </row>
    <row r="207" spans="9:14" x14ac:dyDescent="0.25">
      <c r="I207" s="9"/>
      <c r="J207" s="9"/>
      <c r="K207" s="9"/>
      <c r="L207" s="9"/>
      <c r="M207" s="9"/>
      <c r="N207" s="9"/>
    </row>
    <row r="208" spans="9:14" x14ac:dyDescent="0.25">
      <c r="I208" s="9"/>
      <c r="J208" s="9"/>
      <c r="K208" s="9"/>
      <c r="L208" s="9"/>
      <c r="M208" s="9"/>
      <c r="N208" s="9"/>
    </row>
    <row r="209" spans="9:14" x14ac:dyDescent="0.25">
      <c r="I209" s="9"/>
      <c r="J209" s="9"/>
      <c r="K209" s="9"/>
      <c r="L209" s="9"/>
      <c r="M209" s="9"/>
      <c r="N209" s="9"/>
    </row>
    <row r="210" spans="9:14" x14ac:dyDescent="0.25">
      <c r="I210" s="9"/>
      <c r="J210" s="9"/>
      <c r="K210" s="9"/>
      <c r="L210" s="9"/>
      <c r="M210" s="9"/>
      <c r="N210" s="9"/>
    </row>
    <row r="211" spans="9:14" x14ac:dyDescent="0.25">
      <c r="I211" s="9"/>
      <c r="J211" s="9"/>
      <c r="K211" s="9"/>
      <c r="L211" s="9"/>
      <c r="M211" s="9"/>
      <c r="N211" s="9"/>
    </row>
    <row r="212" spans="9:14" x14ac:dyDescent="0.25">
      <c r="I212" s="9"/>
      <c r="J212" s="9"/>
      <c r="K212" s="9"/>
      <c r="L212" s="9"/>
      <c r="M212" s="9"/>
      <c r="N212" s="9"/>
    </row>
    <row r="213" spans="9:14" x14ac:dyDescent="0.25">
      <c r="I213" s="9"/>
      <c r="J213" s="9"/>
      <c r="K213" s="9"/>
      <c r="L213" s="9"/>
      <c r="M213" s="9"/>
      <c r="N213" s="9"/>
    </row>
    <row r="214" spans="9:14" x14ac:dyDescent="0.25">
      <c r="I214" s="9"/>
      <c r="J214" s="9"/>
      <c r="K214" s="9"/>
      <c r="L214" s="9"/>
      <c r="M214" s="9"/>
      <c r="N214" s="9"/>
    </row>
    <row r="215" spans="9:14" x14ac:dyDescent="0.25">
      <c r="I215" s="9"/>
      <c r="J215" s="9"/>
      <c r="K215" s="9"/>
      <c r="L215" s="9"/>
      <c r="M215" s="9"/>
      <c r="N215" s="9"/>
    </row>
    <row r="216" spans="9:14" x14ac:dyDescent="0.25">
      <c r="I216" s="9"/>
      <c r="J216" s="9"/>
      <c r="K216" s="9"/>
      <c r="L216" s="9"/>
      <c r="M216" s="9"/>
      <c r="N216" s="9"/>
    </row>
    <row r="217" spans="9:14" x14ac:dyDescent="0.25">
      <c r="I217" s="9"/>
      <c r="J217" s="9"/>
      <c r="K217" s="9"/>
      <c r="L217" s="9"/>
      <c r="M217" s="9"/>
      <c r="N217" s="9"/>
    </row>
    <row r="218" spans="9:14" x14ac:dyDescent="0.25">
      <c r="I218" s="9"/>
      <c r="J218" s="9"/>
      <c r="K218" s="9"/>
      <c r="L218" s="9"/>
      <c r="M218" s="9"/>
      <c r="N218" s="9"/>
    </row>
    <row r="219" spans="9:14" x14ac:dyDescent="0.25">
      <c r="I219" s="9"/>
      <c r="J219" s="9"/>
      <c r="K219" s="9"/>
      <c r="L219" s="9"/>
      <c r="M219" s="9"/>
      <c r="N219" s="9"/>
    </row>
    <row r="220" spans="9:14" x14ac:dyDescent="0.25">
      <c r="I220" s="9"/>
      <c r="J220" s="9"/>
      <c r="K220" s="9"/>
      <c r="L220" s="9"/>
      <c r="M220" s="9"/>
      <c r="N220" s="9"/>
    </row>
    <row r="221" spans="9:14" x14ac:dyDescent="0.25">
      <c r="I221" s="9"/>
      <c r="J221" s="9"/>
      <c r="K221" s="9"/>
      <c r="L221" s="9"/>
      <c r="M221" s="9"/>
      <c r="N221" s="9"/>
    </row>
    <row r="222" spans="9:14" x14ac:dyDescent="0.25">
      <c r="I222" s="9"/>
      <c r="J222" s="9"/>
      <c r="K222" s="9"/>
      <c r="L222" s="9"/>
      <c r="M222" s="9"/>
      <c r="N222" s="9"/>
    </row>
    <row r="223" spans="9:14" x14ac:dyDescent="0.25">
      <c r="I223" s="9"/>
      <c r="J223" s="9"/>
      <c r="K223" s="9"/>
      <c r="L223" s="9"/>
      <c r="M223" s="9"/>
      <c r="N223" s="9"/>
    </row>
    <row r="224" spans="9:14" x14ac:dyDescent="0.25">
      <c r="I224" s="9"/>
      <c r="J224" s="9"/>
      <c r="K224" s="9"/>
      <c r="L224" s="9"/>
      <c r="M224" s="9"/>
      <c r="N224" s="9"/>
    </row>
    <row r="225" spans="9:14" x14ac:dyDescent="0.25">
      <c r="I225" s="9"/>
      <c r="J225" s="9"/>
      <c r="K225" s="9"/>
      <c r="L225" s="9"/>
      <c r="M225" s="9"/>
      <c r="N225" s="9"/>
    </row>
    <row r="226" spans="9:14" x14ac:dyDescent="0.25">
      <c r="I226" s="9"/>
      <c r="J226" s="9"/>
      <c r="K226" s="9"/>
      <c r="L226" s="9"/>
      <c r="M226" s="9"/>
      <c r="N226" s="9"/>
    </row>
    <row r="227" spans="9:14" x14ac:dyDescent="0.25">
      <c r="I227" s="9"/>
      <c r="J227" s="9"/>
      <c r="K227" s="9"/>
      <c r="L227" s="9"/>
      <c r="M227" s="9"/>
      <c r="N227" s="9"/>
    </row>
    <row r="228" spans="9:14" x14ac:dyDescent="0.25">
      <c r="I228" s="9"/>
      <c r="J228" s="9"/>
      <c r="K228" s="9"/>
      <c r="L228" s="9"/>
      <c r="M228" s="9"/>
      <c r="N228" s="9"/>
    </row>
    <row r="229" spans="9:14" x14ac:dyDescent="0.25">
      <c r="I229" s="9"/>
      <c r="J229" s="9"/>
      <c r="K229" s="9"/>
      <c r="L229" s="9"/>
      <c r="M229" s="9"/>
      <c r="N229" s="9"/>
    </row>
    <row r="230" spans="9:14" x14ac:dyDescent="0.25">
      <c r="I230" s="9"/>
      <c r="J230" s="9"/>
      <c r="K230" s="9"/>
      <c r="L230" s="9"/>
      <c r="M230" s="9"/>
      <c r="N230" s="9"/>
    </row>
    <row r="231" spans="9:14" x14ac:dyDescent="0.25">
      <c r="I231" s="9"/>
      <c r="J231" s="9"/>
      <c r="K231" s="9"/>
      <c r="L231" s="9"/>
      <c r="M231" s="9"/>
      <c r="N231" s="9"/>
    </row>
    <row r="232" spans="9:14" x14ac:dyDescent="0.25">
      <c r="I232" s="9"/>
      <c r="J232" s="9"/>
      <c r="K232" s="9"/>
      <c r="L232" s="9"/>
      <c r="M232" s="9"/>
      <c r="N232" s="9"/>
    </row>
    <row r="233" spans="9:14" x14ac:dyDescent="0.25">
      <c r="I233" s="9"/>
      <c r="J233" s="9"/>
      <c r="K233" s="9"/>
      <c r="L233" s="9"/>
      <c r="M233" s="9"/>
      <c r="N233" s="9"/>
    </row>
    <row r="234" spans="9:14" x14ac:dyDescent="0.25">
      <c r="I234" s="9"/>
      <c r="J234" s="9"/>
      <c r="K234" s="9"/>
      <c r="L234" s="9"/>
      <c r="M234" s="9"/>
      <c r="N234" s="9"/>
    </row>
    <row r="235" spans="9:14" x14ac:dyDescent="0.25">
      <c r="I235" s="9"/>
      <c r="J235" s="9"/>
      <c r="K235" s="9"/>
      <c r="L235" s="9"/>
      <c r="M235" s="9"/>
      <c r="N235" s="9"/>
    </row>
    <row r="236" spans="9:14" x14ac:dyDescent="0.25">
      <c r="I236" s="9"/>
      <c r="J236" s="9"/>
      <c r="K236" s="9"/>
      <c r="L236" s="9"/>
      <c r="M236" s="9"/>
      <c r="N236" s="9"/>
    </row>
    <row r="237" spans="9:14" x14ac:dyDescent="0.25">
      <c r="I237" s="9"/>
      <c r="J237" s="9"/>
      <c r="K237" s="9"/>
      <c r="L237" s="9"/>
      <c r="M237" s="9"/>
      <c r="N237" s="9"/>
    </row>
    <row r="238" spans="9:14" x14ac:dyDescent="0.25">
      <c r="I238" s="9"/>
      <c r="J238" s="9"/>
      <c r="K238" s="9"/>
      <c r="L238" s="9"/>
      <c r="M238" s="9"/>
      <c r="N238" s="9"/>
    </row>
    <row r="239" spans="9:14" x14ac:dyDescent="0.25">
      <c r="I239" s="9"/>
      <c r="J239" s="9"/>
      <c r="K239" s="9"/>
      <c r="L239" s="9"/>
      <c r="M239" s="9"/>
      <c r="N239" s="9"/>
    </row>
    <row r="240" spans="9:14" x14ac:dyDescent="0.25">
      <c r="I240" s="9"/>
      <c r="J240" s="9"/>
      <c r="K240" s="9"/>
      <c r="L240" s="9"/>
      <c r="M240" s="9"/>
      <c r="N240" s="9"/>
    </row>
    <row r="241" spans="9:14" x14ac:dyDescent="0.25">
      <c r="I241" s="9"/>
      <c r="J241" s="9"/>
      <c r="K241" s="9"/>
      <c r="L241" s="9"/>
      <c r="M241" s="9"/>
      <c r="N241" s="9"/>
    </row>
    <row r="242" spans="9:14" x14ac:dyDescent="0.25">
      <c r="I242" s="9"/>
      <c r="J242" s="9"/>
      <c r="K242" s="9"/>
      <c r="L242" s="9"/>
      <c r="M242" s="9"/>
      <c r="N242" s="9"/>
    </row>
    <row r="243" spans="9:14" x14ac:dyDescent="0.25">
      <c r="I243" s="9"/>
      <c r="J243" s="9"/>
      <c r="K243" s="9"/>
      <c r="L243" s="9"/>
      <c r="M243" s="9"/>
      <c r="N243" s="9"/>
    </row>
    <row r="244" spans="9:14" x14ac:dyDescent="0.25">
      <c r="I244" s="9"/>
      <c r="J244" s="9"/>
      <c r="K244" s="9"/>
      <c r="L244" s="9"/>
      <c r="M244" s="9"/>
      <c r="N244" s="9"/>
    </row>
    <row r="245" spans="9:14" x14ac:dyDescent="0.25">
      <c r="I245" s="9"/>
      <c r="J245" s="9"/>
      <c r="K245" s="9"/>
      <c r="L245" s="9"/>
      <c r="M245" s="9"/>
      <c r="N245" s="9"/>
    </row>
    <row r="246" spans="9:14" x14ac:dyDescent="0.25">
      <c r="I246" s="9"/>
      <c r="J246" s="9"/>
      <c r="K246" s="9"/>
      <c r="L246" s="9"/>
      <c r="M246" s="9"/>
      <c r="N246" s="9"/>
    </row>
    <row r="247" spans="9:14" x14ac:dyDescent="0.25">
      <c r="I247" s="9"/>
      <c r="J247" s="9"/>
      <c r="K247" s="9"/>
      <c r="L247" s="9"/>
      <c r="M247" s="9"/>
      <c r="N247" s="9"/>
    </row>
    <row r="248" spans="9:14" x14ac:dyDescent="0.25">
      <c r="I248" s="9"/>
      <c r="J248" s="9"/>
      <c r="K248" s="9"/>
      <c r="L248" s="9"/>
      <c r="M248" s="9"/>
      <c r="N248" s="9"/>
    </row>
    <row r="249" spans="9:14" x14ac:dyDescent="0.25">
      <c r="I249" s="9"/>
      <c r="J249" s="9"/>
      <c r="K249" s="9"/>
      <c r="L249" s="9"/>
      <c r="M249" s="9"/>
      <c r="N249" s="9"/>
    </row>
    <row r="250" spans="9:14" x14ac:dyDescent="0.25">
      <c r="I250" s="9"/>
      <c r="J250" s="9"/>
      <c r="K250" s="9"/>
      <c r="L250" s="9"/>
      <c r="M250" s="9"/>
      <c r="N250" s="9"/>
    </row>
    <row r="251" spans="9:14" x14ac:dyDescent="0.25">
      <c r="I251" s="9"/>
      <c r="J251" s="9"/>
      <c r="K251" s="9"/>
      <c r="L251" s="9"/>
      <c r="M251" s="9"/>
      <c r="N251" s="9"/>
    </row>
    <row r="252" spans="9:14" x14ac:dyDescent="0.25">
      <c r="I252" s="9"/>
      <c r="J252" s="9"/>
      <c r="K252" s="9"/>
      <c r="L252" s="9"/>
      <c r="M252" s="9"/>
      <c r="N252" s="9"/>
    </row>
    <row r="253" spans="9:14" x14ac:dyDescent="0.25">
      <c r="I253" s="9"/>
      <c r="J253" s="9"/>
      <c r="K253" s="9"/>
      <c r="L253" s="9"/>
      <c r="M253" s="9"/>
      <c r="N253" s="9"/>
    </row>
    <row r="254" spans="9:14" x14ac:dyDescent="0.25">
      <c r="I254" s="9"/>
      <c r="J254" s="9"/>
      <c r="K254" s="9"/>
      <c r="L254" s="9"/>
      <c r="M254" s="9"/>
      <c r="N254" s="9"/>
    </row>
    <row r="255" spans="9:14" x14ac:dyDescent="0.25">
      <c r="I255" s="9"/>
      <c r="J255" s="9"/>
      <c r="K255" s="9"/>
      <c r="L255" s="9"/>
      <c r="M255" s="9"/>
      <c r="N255" s="9"/>
    </row>
    <row r="256" spans="9:14" x14ac:dyDescent="0.25">
      <c r="I256" s="9"/>
      <c r="J256" s="9"/>
      <c r="K256" s="9"/>
      <c r="L256" s="9"/>
      <c r="M256" s="9"/>
      <c r="N256" s="9"/>
    </row>
    <row r="257" spans="9:14" x14ac:dyDescent="0.25">
      <c r="I257" s="9"/>
      <c r="J257" s="9"/>
      <c r="K257" s="9"/>
      <c r="L257" s="9"/>
      <c r="M257" s="9"/>
      <c r="N257" s="9"/>
    </row>
    <row r="258" spans="9:14" x14ac:dyDescent="0.25">
      <c r="I258" s="9"/>
      <c r="J258" s="9"/>
      <c r="K258" s="9"/>
      <c r="L258" s="9"/>
      <c r="M258" s="9"/>
      <c r="N258" s="9"/>
    </row>
    <row r="259" spans="9:14" x14ac:dyDescent="0.25">
      <c r="I259" s="9"/>
      <c r="J259" s="9"/>
      <c r="K259" s="9"/>
      <c r="L259" s="9"/>
      <c r="M259" s="9"/>
      <c r="N259" s="9"/>
    </row>
    <row r="260" spans="9:14" x14ac:dyDescent="0.25">
      <c r="I260" s="9"/>
      <c r="J260" s="9"/>
      <c r="K260" s="9"/>
      <c r="L260" s="9"/>
      <c r="M260" s="9"/>
      <c r="N260" s="9"/>
    </row>
    <row r="261" spans="9:14" x14ac:dyDescent="0.25">
      <c r="I261" s="9"/>
      <c r="J261" s="9"/>
      <c r="K261" s="9"/>
      <c r="L261" s="9"/>
      <c r="M261" s="9"/>
      <c r="N261" s="9"/>
    </row>
    <row r="262" spans="9:14" x14ac:dyDescent="0.25">
      <c r="I262" s="9"/>
      <c r="J262" s="9"/>
      <c r="K262" s="9"/>
      <c r="L262" s="9"/>
      <c r="M262" s="9"/>
      <c r="N262" s="9"/>
    </row>
    <row r="263" spans="9:14" x14ac:dyDescent="0.25">
      <c r="I263" s="9"/>
      <c r="J263" s="9"/>
      <c r="K263" s="9"/>
      <c r="L263" s="9"/>
      <c r="M263" s="9"/>
      <c r="N263" s="9"/>
    </row>
    <row r="264" spans="9:14" x14ac:dyDescent="0.25">
      <c r="I264" s="9"/>
      <c r="J264" s="9"/>
      <c r="K264" s="9"/>
      <c r="L264" s="9"/>
      <c r="M264" s="9"/>
      <c r="N264" s="9"/>
    </row>
    <row r="265" spans="9:14" x14ac:dyDescent="0.25">
      <c r="I265" s="9"/>
      <c r="J265" s="9"/>
      <c r="K265" s="9"/>
      <c r="L265" s="9"/>
      <c r="M265" s="9"/>
      <c r="N265" s="9"/>
    </row>
    <row r="266" spans="9:14" x14ac:dyDescent="0.25">
      <c r="I266" s="9"/>
      <c r="J266" s="9"/>
      <c r="K266" s="9"/>
      <c r="L266" s="9"/>
      <c r="M266" s="9"/>
      <c r="N266" s="9"/>
    </row>
    <row r="267" spans="9:14" x14ac:dyDescent="0.25">
      <c r="I267" s="9"/>
      <c r="J267" s="9"/>
      <c r="K267" s="9"/>
      <c r="L267" s="9"/>
      <c r="M267" s="9"/>
      <c r="N267" s="9"/>
    </row>
    <row r="268" spans="9:14" x14ac:dyDescent="0.25">
      <c r="I268" s="9"/>
      <c r="J268" s="9"/>
      <c r="K268" s="9"/>
      <c r="L268" s="9"/>
      <c r="M268" s="9"/>
      <c r="N268" s="9"/>
    </row>
    <row r="269" spans="9:14" x14ac:dyDescent="0.25">
      <c r="I269" s="9"/>
      <c r="J269" s="9"/>
      <c r="K269" s="9"/>
      <c r="L269" s="9"/>
      <c r="M269" s="9"/>
      <c r="N269" s="9"/>
    </row>
    <row r="270" spans="9:14" x14ac:dyDescent="0.25">
      <c r="I270" s="9"/>
      <c r="J270" s="9"/>
      <c r="K270" s="9"/>
      <c r="L270" s="9"/>
      <c r="M270" s="9"/>
      <c r="N270" s="9"/>
    </row>
    <row r="271" spans="9:14" x14ac:dyDescent="0.25">
      <c r="I271" s="9"/>
      <c r="J271" s="9"/>
      <c r="K271" s="9"/>
      <c r="L271" s="9"/>
      <c r="M271" s="9"/>
      <c r="N271" s="9"/>
    </row>
    <row r="272" spans="9:14" x14ac:dyDescent="0.25">
      <c r="I272" s="9"/>
      <c r="J272" s="9"/>
      <c r="K272" s="9"/>
      <c r="L272" s="9"/>
      <c r="M272" s="9"/>
      <c r="N272" s="9"/>
    </row>
    <row r="273" spans="9:14" x14ac:dyDescent="0.25">
      <c r="I273" s="9"/>
      <c r="J273" s="9"/>
      <c r="K273" s="9"/>
      <c r="L273" s="9"/>
      <c r="M273" s="9"/>
      <c r="N273" s="9"/>
    </row>
    <row r="274" spans="9:14" x14ac:dyDescent="0.25">
      <c r="I274" s="9"/>
      <c r="J274" s="9"/>
      <c r="K274" s="9"/>
      <c r="L274" s="9"/>
      <c r="M274" s="9"/>
      <c r="N274" s="9"/>
    </row>
    <row r="275" spans="9:14" x14ac:dyDescent="0.25">
      <c r="I275" s="9"/>
      <c r="J275" s="9"/>
      <c r="K275" s="9"/>
      <c r="L275" s="9"/>
      <c r="M275" s="9"/>
      <c r="N275" s="9"/>
    </row>
    <row r="276" spans="9:14" x14ac:dyDescent="0.25">
      <c r="I276" s="9"/>
      <c r="J276" s="9"/>
      <c r="K276" s="9"/>
      <c r="L276" s="9"/>
      <c r="M276" s="9"/>
      <c r="N276" s="9"/>
    </row>
    <row r="277" spans="9:14" x14ac:dyDescent="0.25">
      <c r="I277" s="9"/>
      <c r="J277" s="9"/>
      <c r="K277" s="9"/>
      <c r="L277" s="9"/>
      <c r="M277" s="9"/>
      <c r="N277" s="9"/>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8"/>
  <dimension ref="B1:Z277"/>
  <sheetViews>
    <sheetView workbookViewId="0">
      <selection activeCell="D12" sqref="D12"/>
    </sheetView>
  </sheetViews>
  <sheetFormatPr defaultRowHeight="15" x14ac:dyDescent="0.25"/>
  <cols>
    <col min="1" max="1" width="3.85546875" style="2" customWidth="1"/>
    <col min="2" max="2" width="9.140625" style="2"/>
    <col min="3" max="3" width="18.7109375" style="2" customWidth="1"/>
    <col min="4" max="4" width="10.28515625" style="2" customWidth="1"/>
    <col min="5" max="5" width="17.85546875" style="2" customWidth="1"/>
    <col min="6" max="6" width="11.85546875" style="2" customWidth="1"/>
    <col min="7" max="7" width="10.42578125" style="2" customWidth="1"/>
    <col min="8" max="8" width="9.140625" style="2"/>
    <col min="9" max="9" width="11.5703125" style="2" customWidth="1"/>
    <col min="10" max="10" width="10" style="2" customWidth="1"/>
    <col min="11" max="11" width="9.28515625" style="2" customWidth="1"/>
    <col min="12" max="12" width="10.28515625" style="2" customWidth="1"/>
    <col min="13" max="13" width="12.28515625" style="2" customWidth="1"/>
    <col min="14" max="14" width="9.140625" style="2" customWidth="1"/>
    <col min="15" max="15" width="10.140625" style="2" customWidth="1"/>
    <col min="16" max="16" width="13.140625" style="2" customWidth="1"/>
    <col min="17" max="17" width="13.42578125" style="2" customWidth="1"/>
    <col min="18" max="18" width="9.7109375" style="2" customWidth="1"/>
    <col min="19" max="19" width="10.42578125" style="2" customWidth="1"/>
    <col min="20" max="16384" width="9.140625" style="2"/>
  </cols>
  <sheetData>
    <row r="1" spans="2:24" ht="15.75" thickBot="1" x14ac:dyDescent="0.3"/>
    <row r="2" spans="2:24" ht="15.75" thickBot="1" x14ac:dyDescent="0.3">
      <c r="B2" s="42"/>
      <c r="C2" s="43"/>
      <c r="D2" s="43"/>
      <c r="E2" s="43"/>
      <c r="F2" s="43"/>
      <c r="G2" s="43"/>
      <c r="H2" s="43"/>
      <c r="I2" s="43"/>
      <c r="J2" s="43"/>
      <c r="K2" s="43"/>
      <c r="L2" s="43"/>
      <c r="M2" s="43"/>
      <c r="N2" s="43"/>
      <c r="O2" s="43"/>
      <c r="P2" s="43"/>
      <c r="Q2" s="43"/>
      <c r="R2" s="43"/>
      <c r="S2" s="43"/>
      <c r="T2" s="44"/>
    </row>
    <row r="3" spans="2:24" ht="19.5" thickBot="1" x14ac:dyDescent="0.35">
      <c r="B3" s="45"/>
      <c r="C3" s="20"/>
      <c r="D3" s="20"/>
      <c r="E3" s="16" t="s">
        <v>39</v>
      </c>
      <c r="F3" s="15"/>
      <c r="G3" s="13"/>
      <c r="H3" s="13"/>
      <c r="I3" s="13"/>
      <c r="J3" s="13"/>
      <c r="K3" s="13"/>
      <c r="L3" s="13"/>
      <c r="M3" s="14"/>
      <c r="N3" s="30"/>
      <c r="O3" s="20"/>
      <c r="P3" s="20"/>
      <c r="Q3" s="20"/>
      <c r="R3" s="20"/>
      <c r="S3" s="20"/>
      <c r="T3" s="46"/>
    </row>
    <row r="4" spans="2:24" ht="15.75" thickBot="1" x14ac:dyDescent="0.3">
      <c r="B4" s="45"/>
      <c r="C4" s="20"/>
      <c r="D4" s="20"/>
      <c r="E4" s="20"/>
      <c r="F4" s="20"/>
      <c r="G4" s="20"/>
      <c r="H4" s="20"/>
      <c r="I4" s="20"/>
      <c r="J4" s="20"/>
      <c r="K4" s="20"/>
      <c r="L4" s="20"/>
      <c r="M4" s="20"/>
      <c r="N4" s="20"/>
      <c r="O4" s="20"/>
      <c r="P4" s="20"/>
      <c r="Q4" s="20"/>
      <c r="R4" s="20"/>
      <c r="S4" s="20"/>
      <c r="T4" s="46"/>
    </row>
    <row r="5" spans="2:24" x14ac:dyDescent="0.25">
      <c r="B5" s="45"/>
      <c r="C5" s="115" t="s">
        <v>28</v>
      </c>
      <c r="D5" s="116"/>
      <c r="E5" s="17"/>
      <c r="F5" s="116" t="s">
        <v>69</v>
      </c>
      <c r="G5" s="116"/>
      <c r="H5" s="17"/>
      <c r="I5" s="117" t="s">
        <v>67</v>
      </c>
      <c r="J5" s="118"/>
      <c r="K5" s="18"/>
      <c r="L5" s="18"/>
      <c r="M5" s="116" t="s">
        <v>68</v>
      </c>
      <c r="N5" s="18"/>
      <c r="O5" s="18"/>
      <c r="P5" s="18"/>
      <c r="Q5" s="19"/>
      <c r="R5" s="20"/>
      <c r="S5" s="20"/>
      <c r="T5" s="46"/>
    </row>
    <row r="6" spans="2:24" x14ac:dyDescent="0.25">
      <c r="B6" s="45"/>
      <c r="C6" s="3" t="s">
        <v>0</v>
      </c>
      <c r="D6" s="21"/>
      <c r="E6" s="30"/>
      <c r="F6" s="4" t="s">
        <v>7</v>
      </c>
      <c r="G6" s="105">
        <f>0.04*(D6+D7+D11+D12)+0.01*(D8+D10)</f>
        <v>7.36</v>
      </c>
      <c r="H6" s="26">
        <f>0.04*D12</f>
        <v>7.36</v>
      </c>
      <c r="I6" s="5"/>
      <c r="J6" s="21"/>
      <c r="K6" s="242"/>
      <c r="L6" s="20"/>
      <c r="M6" s="20"/>
      <c r="N6" s="20"/>
      <c r="O6" s="20"/>
      <c r="P6" s="20"/>
      <c r="Q6" s="23"/>
      <c r="R6" s="20"/>
      <c r="S6" s="20"/>
      <c r="T6" s="46"/>
    </row>
    <row r="7" spans="2:24" x14ac:dyDescent="0.25">
      <c r="B7" s="45"/>
      <c r="C7" s="3" t="s">
        <v>1</v>
      </c>
      <c r="D7" s="24"/>
      <c r="E7" s="30"/>
      <c r="F7" s="4" t="s">
        <v>8</v>
      </c>
      <c r="G7" s="105">
        <f>IF(G21=1,IF(SUM(D6:D7)&lt;2622.76,0.04*(D6+D7)+0.01*(D14),0.04*2622.76+0.01*(D14)),0.04*(D14)+0.01*(D14))</f>
        <v>9.2000000000000011</v>
      </c>
      <c r="H7" s="229">
        <f>IF(G21=1,IF(SUM(D6:D7)&lt;2622.76,0.01*(D12),0.01*(D12)),0.04*(D12)+0.01*(D12))</f>
        <v>9.2000000000000011</v>
      </c>
      <c r="I7" s="5"/>
      <c r="J7" s="21"/>
      <c r="K7" s="20"/>
      <c r="L7" s="20"/>
      <c r="M7" s="20"/>
      <c r="N7" s="20"/>
      <c r="O7" s="20"/>
      <c r="P7" s="20"/>
      <c r="Q7" s="23"/>
      <c r="R7" s="20"/>
      <c r="S7" s="20"/>
      <c r="T7" s="46"/>
    </row>
    <row r="8" spans="2:24" x14ac:dyDescent="0.25">
      <c r="B8" s="45"/>
      <c r="C8" s="3" t="s">
        <v>2</v>
      </c>
      <c r="D8" s="21"/>
      <c r="E8" s="30"/>
      <c r="F8" s="4" t="s">
        <v>9</v>
      </c>
      <c r="G8" s="105">
        <f>IF(G21=1,0.035*(D14-D8-D10),0.035*D14)</f>
        <v>6.44</v>
      </c>
      <c r="H8" s="26">
        <f>0.035*D12</f>
        <v>6.44</v>
      </c>
      <c r="I8" s="5"/>
      <c r="J8" s="21"/>
      <c r="K8" s="20"/>
      <c r="L8" s="20"/>
      <c r="M8" s="20"/>
      <c r="N8" s="20"/>
      <c r="O8" s="20"/>
      <c r="P8" s="20"/>
      <c r="Q8" s="23"/>
      <c r="R8" s="20"/>
      <c r="S8" s="20"/>
      <c r="T8" s="46"/>
    </row>
    <row r="9" spans="2:24" x14ac:dyDescent="0.25">
      <c r="B9" s="45"/>
      <c r="C9" s="3" t="s">
        <v>129</v>
      </c>
      <c r="D9" s="21"/>
      <c r="E9" s="30"/>
      <c r="F9" s="4" t="s">
        <v>10</v>
      </c>
      <c r="G9" s="105">
        <f>0.0255*D14</f>
        <v>4.6919999999999993</v>
      </c>
      <c r="H9" s="26">
        <f>0.0255*D12</f>
        <v>4.6919999999999993</v>
      </c>
      <c r="I9" s="5"/>
      <c r="J9" s="21"/>
      <c r="K9" s="20"/>
      <c r="L9" s="20"/>
      <c r="M9" s="20"/>
      <c r="N9" s="20"/>
      <c r="O9" s="20"/>
      <c r="P9" s="20"/>
      <c r="Q9" s="23"/>
      <c r="R9" s="20"/>
      <c r="S9" s="20"/>
      <c r="T9" s="46"/>
    </row>
    <row r="10" spans="2:24" x14ac:dyDescent="0.25">
      <c r="B10" s="45"/>
      <c r="C10" s="3" t="s">
        <v>3</v>
      </c>
      <c r="D10" s="21"/>
      <c r="E10" s="30"/>
      <c r="F10" s="4"/>
      <c r="G10" s="106"/>
      <c r="H10" s="26"/>
      <c r="I10" s="5"/>
      <c r="J10" s="21"/>
      <c r="K10" s="20"/>
      <c r="L10" s="20"/>
      <c r="M10" s="20"/>
      <c r="N10" s="20"/>
      <c r="O10" s="20"/>
      <c r="P10" s="20"/>
      <c r="Q10" s="23"/>
      <c r="R10" s="20"/>
      <c r="S10" s="20"/>
      <c r="T10" s="46"/>
    </row>
    <row r="11" spans="2:24" x14ac:dyDescent="0.25">
      <c r="B11" s="45"/>
      <c r="C11" s="3" t="s">
        <v>4</v>
      </c>
      <c r="D11" s="21"/>
      <c r="E11" s="30"/>
      <c r="F11" s="4" t="s">
        <v>82</v>
      </c>
      <c r="G11" s="105">
        <f>IF(G21=1,0.0667*(D6+D7+D11+D12),0.0667*D14)</f>
        <v>12.272799999999998</v>
      </c>
      <c r="H11" s="229">
        <f>0.0667*D12</f>
        <v>12.272799999999998</v>
      </c>
      <c r="I11" s="4" t="s">
        <v>85</v>
      </c>
      <c r="J11" s="25">
        <f>IF('Εκκαθάριση 2017'!O10=1,0.22*H14,IF('Εκκαθάριση 2017'!O10=2,0.29*H14,IF('Εκκαθάριση 2017'!O10=3,0.37*H14,0.45*H14)))</f>
        <v>40.703007999999997</v>
      </c>
      <c r="K11" s="20"/>
      <c r="L11" s="82"/>
      <c r="M11" s="20"/>
      <c r="N11" s="20"/>
      <c r="O11" s="20"/>
      <c r="P11" s="20"/>
      <c r="Q11" s="23"/>
      <c r="R11" s="20"/>
      <c r="S11" s="20"/>
      <c r="T11" s="46"/>
    </row>
    <row r="12" spans="2:24" x14ac:dyDescent="0.25">
      <c r="B12" s="45"/>
      <c r="C12" s="3" t="s">
        <v>5</v>
      </c>
      <c r="D12" s="21">
        <f>IF(G17=1,G29,IF(G17=2,G30,IF(G17=3,G31,IF(G17=4,G32,IF(G17=5,G33,"FALSE")))))</f>
        <v>184</v>
      </c>
      <c r="E12" s="30"/>
      <c r="F12" s="4" t="s">
        <v>83</v>
      </c>
      <c r="G12" s="105">
        <f>0.02*D14</f>
        <v>3.68</v>
      </c>
      <c r="H12" s="26">
        <f>0.02*D12</f>
        <v>3.68</v>
      </c>
      <c r="I12" s="4" t="s">
        <v>84</v>
      </c>
      <c r="J12" s="25">
        <f>IF('Εκκαθάριση 2017'!O10=1,0.022*H14,IF('Εκκαθάριση 2017'!O10=2,0.055*H14,IF('Εκκαθάριση 2017'!O10=3,0.065*H14,0.075*H14)))</f>
        <v>7.7195359999999997</v>
      </c>
      <c r="K12" s="20"/>
      <c r="L12" s="26">
        <f>IF(E26&lt;20000,0.007,IF(E26&gt;=30000,0.02,0.014))</f>
        <v>7.0000000000000001E-3</v>
      </c>
      <c r="M12" s="20"/>
      <c r="N12" s="20"/>
      <c r="O12" s="20"/>
      <c r="P12" s="20"/>
      <c r="Q12" s="23"/>
      <c r="R12" s="20"/>
      <c r="S12" s="20"/>
      <c r="T12" s="46"/>
      <c r="W12" s="107"/>
      <c r="X12" s="107"/>
    </row>
    <row r="13" spans="2:24" ht="15.75" thickBot="1" x14ac:dyDescent="0.3">
      <c r="B13" s="45"/>
      <c r="C13" s="6"/>
      <c r="D13" s="21"/>
      <c r="E13" s="30"/>
      <c r="F13" s="5"/>
      <c r="G13" s="21"/>
      <c r="H13" s="26"/>
      <c r="I13" s="5"/>
      <c r="J13" s="21"/>
      <c r="K13" s="20"/>
      <c r="L13" s="82"/>
      <c r="M13" s="20"/>
      <c r="N13" s="20"/>
      <c r="O13" s="20"/>
      <c r="P13" s="20"/>
      <c r="Q13" s="23"/>
      <c r="R13" s="20"/>
      <c r="S13" s="20"/>
      <c r="T13" s="46"/>
    </row>
    <row r="14" spans="2:24" ht="19.5" thickBot="1" x14ac:dyDescent="0.35">
      <c r="B14" s="45"/>
      <c r="C14" s="7" t="s">
        <v>6</v>
      </c>
      <c r="D14" s="28">
        <f>SUM(D6:D12)</f>
        <v>184</v>
      </c>
      <c r="E14" s="208"/>
      <c r="F14" s="8" t="s">
        <v>6</v>
      </c>
      <c r="G14" s="28">
        <f>SUM(G6:G12)</f>
        <v>43.644800000000004</v>
      </c>
      <c r="H14" s="28">
        <f>D14-G14</f>
        <v>140.3552</v>
      </c>
      <c r="I14" s="8" t="s">
        <v>6</v>
      </c>
      <c r="J14" s="28">
        <f>SUM(J7:J12)</f>
        <v>48.422543999999995</v>
      </c>
      <c r="K14" s="20"/>
      <c r="L14" s="27"/>
      <c r="M14" s="76">
        <f>D14-G14-J14</f>
        <v>91.932656000000009</v>
      </c>
      <c r="N14" s="91"/>
      <c r="O14" s="20"/>
      <c r="P14" s="20"/>
      <c r="Q14" s="23"/>
      <c r="R14" s="20"/>
      <c r="S14" s="20"/>
      <c r="T14" s="46"/>
    </row>
    <row r="15" spans="2:24" ht="18.75" x14ac:dyDescent="0.3">
      <c r="B15" s="45"/>
      <c r="C15" s="29"/>
      <c r="D15" s="30"/>
      <c r="E15" s="30"/>
      <c r="F15" s="30"/>
      <c r="G15" s="119"/>
      <c r="H15" s="20"/>
      <c r="I15" s="20"/>
      <c r="J15" s="20"/>
      <c r="K15" s="20"/>
      <c r="L15" s="90"/>
      <c r="M15" s="20"/>
      <c r="N15" s="91"/>
      <c r="O15" s="20"/>
      <c r="P15" s="20"/>
      <c r="Q15" s="23"/>
      <c r="R15" s="20"/>
      <c r="S15" s="20"/>
      <c r="T15" s="46"/>
      <c r="W15" s="120"/>
      <c r="X15" s="120"/>
    </row>
    <row r="16" spans="2:24" x14ac:dyDescent="0.25">
      <c r="B16" s="45"/>
      <c r="C16" s="160" t="s">
        <v>137</v>
      </c>
      <c r="D16" s="11"/>
      <c r="E16" s="12"/>
      <c r="F16" s="12"/>
      <c r="G16" s="123">
        <f>'Μισθοδοσία 2017 - 2020'!H25</f>
        <v>3</v>
      </c>
      <c r="H16" s="20"/>
      <c r="I16" s="20"/>
      <c r="J16" s="20"/>
      <c r="K16" s="20"/>
      <c r="L16" s="20"/>
      <c r="M16" s="20"/>
      <c r="N16" s="20"/>
      <c r="O16" s="20"/>
      <c r="P16" s="20"/>
      <c r="Q16" s="23"/>
      <c r="R16" s="20"/>
      <c r="S16" s="20"/>
      <c r="T16" s="46"/>
    </row>
    <row r="17" spans="2:21" x14ac:dyDescent="0.25">
      <c r="B17" s="45"/>
      <c r="C17" s="10" t="s">
        <v>104</v>
      </c>
      <c r="D17" s="11"/>
      <c r="E17" s="12"/>
      <c r="F17" s="12"/>
      <c r="G17" s="123">
        <f>'Μισθοδοσία 2017 - 2020'!H24</f>
        <v>3</v>
      </c>
      <c r="H17" s="20"/>
      <c r="I17" s="20"/>
      <c r="J17" s="20"/>
      <c r="K17" s="20"/>
      <c r="L17" s="20"/>
      <c r="M17" s="20"/>
      <c r="N17" s="20"/>
      <c r="O17" s="20"/>
      <c r="P17" s="20"/>
      <c r="Q17" s="23"/>
      <c r="R17" s="20"/>
      <c r="S17" s="20"/>
      <c r="T17" s="46"/>
    </row>
    <row r="18" spans="2:21" x14ac:dyDescent="0.25">
      <c r="B18" s="45"/>
      <c r="C18" s="10" t="s">
        <v>124</v>
      </c>
      <c r="D18" s="11"/>
      <c r="E18" s="12"/>
      <c r="F18" s="12"/>
      <c r="G18" s="123">
        <f>'Μισθοδοσία 2017 - 2020'!H26</f>
        <v>1</v>
      </c>
      <c r="H18" s="20"/>
      <c r="I18" s="20"/>
      <c r="J18" s="20"/>
      <c r="K18" s="20"/>
      <c r="L18" s="20"/>
      <c r="M18" s="20"/>
      <c r="N18" s="20"/>
      <c r="O18" s="20"/>
      <c r="P18" s="20"/>
      <c r="Q18" s="23"/>
      <c r="R18" s="20"/>
      <c r="S18" s="20"/>
      <c r="T18" s="46"/>
    </row>
    <row r="19" spans="2:21" ht="17.25" customHeight="1" x14ac:dyDescent="0.3">
      <c r="B19" s="45"/>
      <c r="C19" s="10" t="s">
        <v>96</v>
      </c>
      <c r="D19" s="11"/>
      <c r="E19" s="12"/>
      <c r="F19" s="12"/>
      <c r="G19" s="123">
        <f>'Μισθοδοσία 2017 - 2020'!H27</f>
        <v>0</v>
      </c>
      <c r="H19" s="20"/>
      <c r="I19" s="90"/>
      <c r="J19" s="20"/>
      <c r="K19" s="20"/>
      <c r="L19" s="20"/>
      <c r="M19" s="20"/>
      <c r="N19" s="20"/>
      <c r="O19" s="20"/>
      <c r="P19" s="20"/>
      <c r="Q19" s="23"/>
      <c r="R19" s="20"/>
      <c r="S19" s="20"/>
      <c r="T19" s="46"/>
    </row>
    <row r="20" spans="2:21" ht="17.25" customHeight="1" x14ac:dyDescent="0.3">
      <c r="B20" s="45"/>
      <c r="C20" s="10" t="s">
        <v>97</v>
      </c>
      <c r="D20" s="11"/>
      <c r="E20" s="12"/>
      <c r="F20" s="12"/>
      <c r="G20" s="123">
        <f>'Μισθοδοσία 2017 - 2020'!H28</f>
        <v>0</v>
      </c>
      <c r="H20" s="20"/>
      <c r="I20" s="90"/>
      <c r="J20" s="20"/>
      <c r="K20" s="20"/>
      <c r="L20" s="20"/>
      <c r="M20" s="20"/>
      <c r="N20" s="20"/>
      <c r="O20" s="20"/>
      <c r="P20" s="20"/>
      <c r="Q20" s="23"/>
      <c r="R20" s="20"/>
      <c r="S20" s="20"/>
      <c r="T20" s="46"/>
    </row>
    <row r="21" spans="2:21" ht="17.25" customHeight="1" x14ac:dyDescent="0.25">
      <c r="B21" s="45"/>
      <c r="C21" s="10" t="s">
        <v>36</v>
      </c>
      <c r="D21" s="11"/>
      <c r="E21" s="12"/>
      <c r="F21" s="12"/>
      <c r="G21" s="123">
        <f>'Μισθοδοσία 2017 - 2020'!H29</f>
        <v>2</v>
      </c>
      <c r="H21" s="274" t="s">
        <v>55</v>
      </c>
      <c r="I21" s="20"/>
      <c r="J21" s="20"/>
      <c r="K21" s="20"/>
      <c r="L21" s="20"/>
      <c r="M21" s="20"/>
      <c r="N21" s="20"/>
      <c r="O21" s="242"/>
      <c r="P21" s="121"/>
      <c r="Q21" s="122"/>
      <c r="R21" s="99"/>
      <c r="S21" s="20"/>
      <c r="T21" s="46"/>
    </row>
    <row r="22" spans="2:21" ht="17.25" customHeight="1" x14ac:dyDescent="0.25">
      <c r="B22" s="45"/>
      <c r="C22" s="160" t="s">
        <v>138</v>
      </c>
      <c r="D22" s="11"/>
      <c r="E22" s="12"/>
      <c r="F22" s="12"/>
      <c r="G22" s="123">
        <f>'Μισθοδοσία 2017 - 2020'!H31</f>
        <v>16</v>
      </c>
      <c r="H22" s="281">
        <f>G22-1</f>
        <v>15</v>
      </c>
      <c r="I22" s="20"/>
      <c r="J22" s="20"/>
      <c r="K22" s="20"/>
      <c r="L22" s="20"/>
      <c r="M22" s="20"/>
      <c r="N22" s="20"/>
      <c r="O22" s="20"/>
      <c r="P22" s="20"/>
      <c r="Q22" s="23"/>
      <c r="R22" s="20"/>
      <c r="S22" s="20"/>
      <c r="T22" s="46"/>
    </row>
    <row r="23" spans="2:21" ht="17.25" customHeight="1" x14ac:dyDescent="0.25">
      <c r="B23" s="45"/>
      <c r="C23" s="10" t="s">
        <v>109</v>
      </c>
      <c r="D23" s="11"/>
      <c r="E23" s="12"/>
      <c r="F23" s="280"/>
      <c r="G23" s="123">
        <f>'Μισθοδοσία 2017 - 2020'!H30</f>
        <v>16</v>
      </c>
      <c r="H23" s="281">
        <f>G23-1</f>
        <v>15</v>
      </c>
      <c r="I23" s="20"/>
      <c r="J23" s="20"/>
      <c r="K23" s="20"/>
      <c r="L23" s="20"/>
      <c r="M23" s="20"/>
      <c r="N23" s="20"/>
      <c r="O23" s="20"/>
      <c r="P23" s="20"/>
      <c r="Q23" s="23"/>
      <c r="R23" s="20"/>
      <c r="S23" s="20"/>
      <c r="T23" s="46"/>
    </row>
    <row r="24" spans="2:21" ht="15.75" thickBot="1" x14ac:dyDescent="0.3">
      <c r="B24" s="45"/>
      <c r="C24" s="41" t="s">
        <v>70</v>
      </c>
      <c r="D24" s="31"/>
      <c r="E24" s="278">
        <f>INDEX(L39:L79,F26)</f>
        <v>0.32</v>
      </c>
      <c r="F24" s="279"/>
      <c r="G24" s="279"/>
      <c r="H24" s="32"/>
      <c r="I24" s="32"/>
      <c r="J24" s="32"/>
      <c r="K24" s="32"/>
      <c r="L24" s="32"/>
      <c r="M24" s="32"/>
      <c r="N24" s="32"/>
      <c r="O24" s="32"/>
      <c r="P24" s="32"/>
      <c r="Q24" s="33"/>
      <c r="R24" s="20"/>
      <c r="S24" s="20"/>
      <c r="T24" s="46"/>
    </row>
    <row r="25" spans="2:21" x14ac:dyDescent="0.25">
      <c r="B25" s="45"/>
      <c r="C25" s="30"/>
      <c r="D25" s="30"/>
      <c r="E25" s="30"/>
      <c r="F25" s="30"/>
      <c r="G25" s="20"/>
      <c r="H25" s="20"/>
      <c r="I25" s="20"/>
      <c r="J25" s="20"/>
      <c r="K25" s="20"/>
      <c r="L25" s="20"/>
      <c r="M25" s="20"/>
      <c r="N25" s="20"/>
      <c r="O25" s="20"/>
      <c r="P25" s="20"/>
      <c r="Q25" s="20"/>
      <c r="R25" s="20"/>
      <c r="S25" s="20"/>
      <c r="T25" s="46"/>
    </row>
    <row r="26" spans="2:21" x14ac:dyDescent="0.25">
      <c r="B26" s="45"/>
      <c r="C26" s="30"/>
      <c r="D26" s="30"/>
      <c r="E26" s="26">
        <f>(D14-D12-G14+H14)*12</f>
        <v>1160.5247999999999</v>
      </c>
      <c r="F26" s="30">
        <f>MATCH(H23,K39:K79)</f>
        <v>16</v>
      </c>
      <c r="G26" s="20"/>
      <c r="H26" s="20"/>
      <c r="I26" s="82"/>
      <c r="J26" s="82"/>
      <c r="K26" s="82"/>
      <c r="L26" s="82"/>
      <c r="M26" s="82"/>
      <c r="N26" s="20"/>
      <c r="O26" s="20"/>
      <c r="P26" s="20"/>
      <c r="Q26" s="20"/>
      <c r="R26" s="20"/>
      <c r="S26" s="20"/>
      <c r="T26" s="46"/>
    </row>
    <row r="27" spans="2:21" ht="15.75" thickBot="1" x14ac:dyDescent="0.3">
      <c r="B27" s="45"/>
      <c r="C27" s="20"/>
      <c r="D27" s="34" t="s">
        <v>78</v>
      </c>
      <c r="E27" s="21"/>
      <c r="F27" s="20"/>
      <c r="G27" s="20"/>
      <c r="H27" s="20"/>
      <c r="I27" s="1"/>
      <c r="J27" s="79" t="s">
        <v>52</v>
      </c>
      <c r="K27" s="77"/>
      <c r="L27" s="78"/>
      <c r="M27" s="1"/>
      <c r="N27" s="30"/>
      <c r="O27" s="30"/>
      <c r="P27" s="30"/>
      <c r="Q27" s="30"/>
      <c r="R27" s="30"/>
      <c r="T27" s="46"/>
      <c r="U27" s="52"/>
    </row>
    <row r="28" spans="2:21" ht="29.25" customHeight="1" thickBot="1" x14ac:dyDescent="0.3">
      <c r="B28" s="45"/>
      <c r="C28" s="35" t="s">
        <v>31</v>
      </c>
      <c r="D28" s="35" t="s">
        <v>32</v>
      </c>
      <c r="E28" s="36" t="s">
        <v>3</v>
      </c>
      <c r="F28" s="35" t="s">
        <v>4</v>
      </c>
      <c r="G28" s="35" t="s">
        <v>5</v>
      </c>
      <c r="H28" s="82"/>
      <c r="I28" s="71" t="s">
        <v>23</v>
      </c>
      <c r="J28" s="72" t="s">
        <v>51</v>
      </c>
      <c r="K28" s="71" t="s">
        <v>25</v>
      </c>
      <c r="L28" s="71" t="s">
        <v>26</v>
      </c>
      <c r="M28" s="71" t="s">
        <v>27</v>
      </c>
      <c r="N28" s="82"/>
      <c r="P28" s="100" t="s">
        <v>49</v>
      </c>
      <c r="Q28" s="100" t="s">
        <v>50</v>
      </c>
      <c r="R28" s="97" t="s">
        <v>47</v>
      </c>
      <c r="S28" s="98" t="s">
        <v>46</v>
      </c>
      <c r="T28" s="46"/>
      <c r="U28" s="52"/>
    </row>
    <row r="29" spans="2:21" ht="16.5" thickBot="1" x14ac:dyDescent="0.3">
      <c r="B29" s="45"/>
      <c r="C29" s="21" t="s">
        <v>35</v>
      </c>
      <c r="D29" s="37">
        <v>1459</v>
      </c>
      <c r="E29" s="38">
        <v>296</v>
      </c>
      <c r="F29" s="21">
        <v>460</v>
      </c>
      <c r="G29" s="21">
        <v>343</v>
      </c>
      <c r="H29" s="82"/>
      <c r="I29" s="73">
        <v>25000</v>
      </c>
      <c r="J29" s="73">
        <v>22</v>
      </c>
      <c r="K29" s="73">
        <v>5500</v>
      </c>
      <c r="L29" s="73">
        <v>25000</v>
      </c>
      <c r="M29" s="73">
        <v>5500</v>
      </c>
      <c r="N29" s="87"/>
      <c r="O29" s="87"/>
      <c r="P29" s="101">
        <f>E26</f>
        <v>1160.5247999999999</v>
      </c>
      <c r="Q29" s="102">
        <f>'Φόρος 2017 παλαιό'!E4</f>
        <v>4833.8665964800002</v>
      </c>
      <c r="R29" s="103">
        <f>'Φόρος 2017 παλαιό'!C10</f>
        <v>1885.03908288</v>
      </c>
      <c r="S29" s="104">
        <f>Q29-R29</f>
        <v>2948.8275136000002</v>
      </c>
      <c r="T29" s="46"/>
      <c r="U29" s="52"/>
    </row>
    <row r="30" spans="2:21" x14ac:dyDescent="0.25">
      <c r="B30" s="45"/>
      <c r="C30" s="21" t="s">
        <v>29</v>
      </c>
      <c r="D30" s="37">
        <v>1459</v>
      </c>
      <c r="E30" s="38">
        <v>226</v>
      </c>
      <c r="F30" s="21">
        <v>390</v>
      </c>
      <c r="G30" s="21">
        <v>273</v>
      </c>
      <c r="H30" s="82"/>
      <c r="I30" s="73">
        <v>17000</v>
      </c>
      <c r="J30" s="73">
        <v>32</v>
      </c>
      <c r="K30" s="73">
        <v>5440</v>
      </c>
      <c r="L30" s="73">
        <v>42000</v>
      </c>
      <c r="M30" s="73">
        <v>10940</v>
      </c>
      <c r="N30" s="87"/>
      <c r="O30" s="87"/>
      <c r="P30" s="87"/>
      <c r="Q30" s="87"/>
      <c r="R30" s="87"/>
      <c r="S30" s="87"/>
      <c r="T30" s="46"/>
      <c r="U30" s="52"/>
    </row>
    <row r="31" spans="2:21" x14ac:dyDescent="0.25">
      <c r="B31" s="45"/>
      <c r="C31" s="21" t="s">
        <v>33</v>
      </c>
      <c r="D31" s="37">
        <v>1331</v>
      </c>
      <c r="E31" s="38">
        <v>215</v>
      </c>
      <c r="F31" s="21">
        <v>368</v>
      </c>
      <c r="G31" s="21">
        <v>184</v>
      </c>
      <c r="H31" s="82"/>
      <c r="I31" s="88" t="s">
        <v>45</v>
      </c>
      <c r="J31" s="73">
        <v>42</v>
      </c>
      <c r="K31" s="73"/>
      <c r="L31" s="73"/>
      <c r="M31" s="73"/>
      <c r="N31" s="87"/>
      <c r="O31" s="87"/>
      <c r="P31" s="39"/>
      <c r="Q31" s="39"/>
      <c r="R31" s="39"/>
      <c r="S31" s="87"/>
      <c r="T31" s="46"/>
      <c r="U31" s="52"/>
    </row>
    <row r="32" spans="2:21" x14ac:dyDescent="0.25">
      <c r="B32" s="45"/>
      <c r="C32" s="21" t="s">
        <v>34</v>
      </c>
      <c r="D32" s="37">
        <v>1150</v>
      </c>
      <c r="E32" s="38">
        <v>200</v>
      </c>
      <c r="F32" s="21">
        <v>335</v>
      </c>
      <c r="G32" s="21">
        <v>128</v>
      </c>
      <c r="H32" s="82"/>
      <c r="I32" s="87"/>
      <c r="J32" s="87"/>
      <c r="K32" s="87"/>
      <c r="L32" s="87"/>
      <c r="M32" s="87"/>
      <c r="N32" s="87"/>
      <c r="O32" s="87"/>
      <c r="P32" s="85"/>
      <c r="Q32" s="39"/>
      <c r="R32" s="39"/>
      <c r="S32" s="87"/>
      <c r="T32" s="46"/>
      <c r="U32" s="52"/>
    </row>
    <row r="33" spans="2:26" x14ac:dyDescent="0.25">
      <c r="B33" s="45"/>
      <c r="C33" s="37" t="s">
        <v>30</v>
      </c>
      <c r="D33" s="37">
        <v>1065</v>
      </c>
      <c r="E33" s="38">
        <v>184</v>
      </c>
      <c r="F33" s="37">
        <v>300</v>
      </c>
      <c r="G33" s="37">
        <v>128</v>
      </c>
      <c r="H33" s="82"/>
      <c r="I33" t="s">
        <v>63</v>
      </c>
      <c r="J33" s="87"/>
      <c r="K33" s="87"/>
      <c r="L33" s="87"/>
      <c r="M33" s="87"/>
      <c r="N33" s="87"/>
      <c r="O33" s="87"/>
      <c r="P33" s="86"/>
      <c r="Q33" s="39"/>
      <c r="R33" s="39"/>
      <c r="S33" s="87"/>
      <c r="T33" s="46"/>
      <c r="U33" s="52"/>
    </row>
    <row r="34" spans="2:26" x14ac:dyDescent="0.25">
      <c r="B34" s="45"/>
      <c r="C34" s="20"/>
      <c r="D34" s="20"/>
      <c r="E34" s="40"/>
      <c r="F34" s="20"/>
      <c r="G34" s="20"/>
      <c r="H34" s="82"/>
      <c r="I34" s="87" t="s">
        <v>64</v>
      </c>
      <c r="J34" s="87"/>
      <c r="K34" s="87"/>
      <c r="L34" s="87"/>
      <c r="M34" s="87"/>
      <c r="N34" s="87"/>
      <c r="O34" s="87"/>
      <c r="P34" s="39"/>
      <c r="Q34" s="39"/>
      <c r="R34" s="39"/>
      <c r="S34" s="87"/>
      <c r="T34" s="46"/>
      <c r="U34" s="52"/>
      <c r="X34" s="89"/>
      <c r="Y34" s="89"/>
      <c r="Z34" s="89"/>
    </row>
    <row r="35" spans="2:26" x14ac:dyDescent="0.25">
      <c r="B35" s="45"/>
      <c r="C35" s="85" t="s">
        <v>40</v>
      </c>
      <c r="D35" s="20"/>
      <c r="E35" s="20"/>
      <c r="F35" s="20"/>
      <c r="G35" s="20"/>
      <c r="H35" s="82"/>
      <c r="I35" s="96"/>
      <c r="J35" s="87"/>
      <c r="K35" s="87"/>
      <c r="L35" s="87"/>
      <c r="M35" s="87"/>
      <c r="N35" s="87"/>
      <c r="O35" s="87"/>
      <c r="P35" s="39"/>
      <c r="Q35" s="39"/>
      <c r="R35" s="39"/>
      <c r="S35" s="87"/>
      <c r="T35" s="46"/>
      <c r="U35" s="52"/>
      <c r="X35" s="89"/>
      <c r="Y35" s="89"/>
      <c r="Z35" s="89"/>
    </row>
    <row r="36" spans="2:26" x14ac:dyDescent="0.25">
      <c r="B36" s="45"/>
      <c r="C36" s="85"/>
      <c r="D36" s="20"/>
      <c r="E36" s="20"/>
      <c r="F36" s="20"/>
      <c r="G36" s="20"/>
      <c r="H36" s="82"/>
      <c r="I36" s="96"/>
      <c r="J36" s="87"/>
      <c r="K36" s="87"/>
      <c r="L36" s="87"/>
      <c r="M36" s="87"/>
      <c r="N36" s="87"/>
      <c r="O36" s="87"/>
      <c r="P36" s="39"/>
      <c r="Q36" s="39"/>
      <c r="R36" s="39"/>
      <c r="S36" s="87"/>
      <c r="T36" s="46"/>
      <c r="U36" s="52"/>
      <c r="X36" s="89"/>
      <c r="Y36" s="89"/>
      <c r="Z36" s="89"/>
    </row>
    <row r="37" spans="2:26" ht="15.75" thickBot="1" x14ac:dyDescent="0.3">
      <c r="B37" s="47"/>
      <c r="C37" s="48"/>
      <c r="D37" s="48"/>
      <c r="E37" s="48"/>
      <c r="F37" s="48"/>
      <c r="G37" s="48"/>
      <c r="H37" s="83"/>
      <c r="I37" s="95"/>
      <c r="J37" s="80"/>
      <c r="K37" s="80"/>
      <c r="L37" s="80"/>
      <c r="M37" s="80"/>
      <c r="N37" s="80"/>
      <c r="O37" s="80"/>
      <c r="P37" s="80"/>
      <c r="Q37" s="80"/>
      <c r="R37" s="80"/>
      <c r="S37" s="80"/>
      <c r="T37" s="81"/>
      <c r="U37" s="52"/>
      <c r="X37" s="89"/>
      <c r="Y37" s="89"/>
      <c r="Z37" s="89"/>
    </row>
    <row r="38" spans="2:26" x14ac:dyDescent="0.25">
      <c r="B38" s="49"/>
      <c r="C38" s="49"/>
      <c r="D38" s="49"/>
      <c r="E38" s="49"/>
      <c r="F38" s="49"/>
      <c r="G38" s="49"/>
      <c r="H38" s="84"/>
      <c r="I38" s="89"/>
      <c r="K38" s="9" t="s">
        <v>55</v>
      </c>
      <c r="L38" s="9" t="s">
        <v>71</v>
      </c>
      <c r="M38" s="9" t="s">
        <v>1</v>
      </c>
      <c r="N38" s="9"/>
      <c r="O38" s="9"/>
      <c r="P38" s="9"/>
      <c r="Q38" s="51"/>
      <c r="R38" s="51"/>
      <c r="S38" s="51"/>
      <c r="T38" s="52"/>
      <c r="U38" s="52"/>
      <c r="X38" s="89"/>
      <c r="Y38" s="89"/>
      <c r="Z38" s="89"/>
    </row>
    <row r="39" spans="2:26" x14ac:dyDescent="0.25">
      <c r="B39" s="49"/>
      <c r="C39" s="49"/>
      <c r="D39" s="49"/>
      <c r="E39" s="49"/>
      <c r="F39" s="49"/>
      <c r="G39" s="49"/>
      <c r="H39" s="84"/>
      <c r="I39" s="89"/>
      <c r="K39" s="2">
        <v>0</v>
      </c>
      <c r="L39" s="2">
        <v>0</v>
      </c>
      <c r="M39" s="2">
        <v>0</v>
      </c>
      <c r="N39" s="112"/>
      <c r="O39" s="112"/>
      <c r="P39" s="112"/>
      <c r="Q39" s="112"/>
      <c r="R39" s="92"/>
      <c r="S39" s="92"/>
      <c r="T39" s="52"/>
      <c r="U39" s="52"/>
      <c r="X39" s="89"/>
      <c r="Y39" s="89"/>
      <c r="Z39" s="89"/>
    </row>
    <row r="40" spans="2:26" x14ac:dyDescent="0.25">
      <c r="B40" s="49"/>
      <c r="C40" s="49"/>
      <c r="D40" s="49"/>
      <c r="E40" s="49"/>
      <c r="F40" s="49"/>
      <c r="G40" s="49"/>
      <c r="H40" s="84"/>
      <c r="I40" s="89"/>
      <c r="K40" s="112">
        <v>1</v>
      </c>
      <c r="L40" s="112">
        <v>0.04</v>
      </c>
      <c r="M40" s="109">
        <f>$D$6*L40</f>
        <v>0</v>
      </c>
      <c r="N40" s="112"/>
      <c r="O40" s="112">
        <v>0</v>
      </c>
      <c r="P40" s="112" t="s">
        <v>38</v>
      </c>
      <c r="Q40" s="112"/>
      <c r="R40" s="92"/>
      <c r="S40" s="92"/>
      <c r="T40" s="52"/>
      <c r="U40" s="52"/>
      <c r="X40" s="89"/>
      <c r="Y40" s="89"/>
      <c r="Z40" s="89"/>
    </row>
    <row r="41" spans="2:26" x14ac:dyDescent="0.25">
      <c r="B41" s="49"/>
      <c r="C41" s="49"/>
      <c r="D41" s="49"/>
      <c r="E41" s="49"/>
      <c r="F41" s="49"/>
      <c r="G41" s="49"/>
      <c r="H41" s="84"/>
      <c r="I41" s="89"/>
      <c r="K41" s="112">
        <v>2</v>
      </c>
      <c r="L41" s="112">
        <v>0.04</v>
      </c>
      <c r="M41" s="109">
        <f t="shared" ref="M41:M79" si="0">$D$6*L41</f>
        <v>0</v>
      </c>
      <c r="N41" s="112"/>
      <c r="O41" s="112">
        <v>1</v>
      </c>
      <c r="P41" s="112" t="s">
        <v>37</v>
      </c>
      <c r="Q41" s="112"/>
      <c r="R41" s="92"/>
      <c r="S41" s="92"/>
      <c r="T41" s="52"/>
      <c r="U41" s="52"/>
      <c r="X41" s="89"/>
      <c r="Y41" s="89"/>
      <c r="Z41" s="89"/>
    </row>
    <row r="42" spans="2:26" x14ac:dyDescent="0.25">
      <c r="B42" s="49"/>
      <c r="C42" s="49"/>
      <c r="D42" s="49"/>
      <c r="E42" s="49"/>
      <c r="F42" s="49"/>
      <c r="G42" s="49"/>
      <c r="H42" s="84"/>
      <c r="I42" s="89"/>
      <c r="K42" s="112">
        <v>3</v>
      </c>
      <c r="L42" s="112">
        <v>0.08</v>
      </c>
      <c r="M42" s="109">
        <f t="shared" si="0"/>
        <v>0</v>
      </c>
      <c r="N42" s="112"/>
      <c r="O42" s="112">
        <v>2</v>
      </c>
      <c r="P42" s="112"/>
      <c r="Q42" s="112"/>
      <c r="R42" s="92"/>
      <c r="S42" s="94"/>
      <c r="T42" s="52"/>
      <c r="U42" s="52"/>
      <c r="X42" s="89"/>
      <c r="Y42" s="89"/>
      <c r="Z42" s="89"/>
    </row>
    <row r="43" spans="2:26" x14ac:dyDescent="0.25">
      <c r="B43" s="49"/>
      <c r="C43" s="49"/>
      <c r="D43" s="49"/>
      <c r="E43" s="49"/>
      <c r="F43" s="49"/>
      <c r="G43" s="49"/>
      <c r="H43" s="84"/>
      <c r="I43" s="89"/>
      <c r="K43" s="112">
        <v>4</v>
      </c>
      <c r="L43" s="112">
        <v>0.08</v>
      </c>
      <c r="M43" s="109">
        <f t="shared" si="0"/>
        <v>0</v>
      </c>
      <c r="N43" s="112"/>
      <c r="O43" s="112">
        <v>3</v>
      </c>
      <c r="P43" s="112"/>
      <c r="Q43" s="109"/>
      <c r="R43" s="93"/>
      <c r="S43" s="92"/>
      <c r="T43" s="52"/>
      <c r="U43" s="52"/>
      <c r="X43" s="89"/>
      <c r="Y43" s="89"/>
      <c r="Z43" s="89"/>
    </row>
    <row r="44" spans="2:26" x14ac:dyDescent="0.25">
      <c r="B44" s="49"/>
      <c r="C44" s="49"/>
      <c r="D44" s="49"/>
      <c r="E44" s="49"/>
      <c r="F44" s="49"/>
      <c r="G44" s="49"/>
      <c r="H44" s="49"/>
      <c r="K44" s="112">
        <v>5</v>
      </c>
      <c r="L44" s="112">
        <v>0.12</v>
      </c>
      <c r="M44" s="109">
        <f t="shared" si="0"/>
        <v>0</v>
      </c>
      <c r="N44" s="112"/>
      <c r="O44" s="112">
        <v>4</v>
      </c>
      <c r="P44" s="112"/>
      <c r="Q44" s="112"/>
      <c r="R44" s="92"/>
      <c r="S44" s="92"/>
      <c r="T44" s="52"/>
      <c r="U44" s="52"/>
      <c r="X44" s="89"/>
      <c r="Y44" s="89"/>
      <c r="Z44" s="89"/>
    </row>
    <row r="45" spans="2:26" x14ac:dyDescent="0.25">
      <c r="B45" s="49"/>
      <c r="C45" s="49"/>
      <c r="D45" s="49"/>
      <c r="E45" s="49"/>
      <c r="F45" s="49"/>
      <c r="G45" s="49"/>
      <c r="H45" s="49"/>
      <c r="K45" s="112">
        <v>6</v>
      </c>
      <c r="L45" s="112">
        <v>0.12</v>
      </c>
      <c r="M45" s="109">
        <f t="shared" si="0"/>
        <v>0</v>
      </c>
      <c r="N45" s="112"/>
      <c r="O45" s="112"/>
      <c r="P45" s="112"/>
      <c r="Q45" s="112"/>
      <c r="R45" s="92"/>
      <c r="S45" s="92"/>
      <c r="T45" s="52"/>
      <c r="U45" s="52"/>
      <c r="X45" s="89"/>
      <c r="Y45" s="89"/>
      <c r="Z45" s="89"/>
    </row>
    <row r="46" spans="2:26" x14ac:dyDescent="0.25">
      <c r="B46" s="49"/>
      <c r="C46" s="49"/>
      <c r="D46" s="49"/>
      <c r="E46" s="49"/>
      <c r="F46" s="49"/>
      <c r="G46" s="49"/>
      <c r="H46" s="49"/>
      <c r="K46" s="112">
        <v>7</v>
      </c>
      <c r="L46" s="112">
        <v>0.16</v>
      </c>
      <c r="M46" s="109">
        <f t="shared" si="0"/>
        <v>0</v>
      </c>
      <c r="N46" s="112"/>
      <c r="O46" s="113">
        <v>4</v>
      </c>
      <c r="P46" s="112"/>
      <c r="Q46" s="112"/>
      <c r="R46" s="92"/>
      <c r="S46" s="92"/>
      <c r="T46" s="52"/>
      <c r="U46" s="52"/>
    </row>
    <row r="47" spans="2:26" x14ac:dyDescent="0.25">
      <c r="B47" s="49"/>
      <c r="C47" s="49"/>
      <c r="D47" s="49"/>
      <c r="E47" s="49"/>
      <c r="F47" s="49"/>
      <c r="G47" s="49"/>
      <c r="H47" s="49"/>
      <c r="K47" s="112">
        <v>8</v>
      </c>
      <c r="L47" s="112">
        <v>0.16</v>
      </c>
      <c r="M47" s="109">
        <f t="shared" si="0"/>
        <v>0</v>
      </c>
      <c r="N47" s="51"/>
      <c r="O47" s="51"/>
      <c r="P47" s="51"/>
      <c r="Q47" s="51"/>
      <c r="R47" s="50"/>
      <c r="S47" s="50"/>
      <c r="T47" s="52"/>
      <c r="U47" s="52"/>
    </row>
    <row r="48" spans="2:26" x14ac:dyDescent="0.25">
      <c r="B48" s="49"/>
      <c r="C48" s="49"/>
      <c r="D48" s="49"/>
      <c r="E48" s="49"/>
      <c r="F48" s="49"/>
      <c r="G48" s="49"/>
      <c r="H48" s="49"/>
      <c r="K48" s="51">
        <v>9</v>
      </c>
      <c r="L48" s="51">
        <v>0.2</v>
      </c>
      <c r="M48" s="110">
        <f t="shared" si="0"/>
        <v>0</v>
      </c>
      <c r="N48" s="51"/>
      <c r="O48" s="51"/>
      <c r="P48" s="51"/>
      <c r="Q48" s="51"/>
      <c r="R48" s="50"/>
      <c r="S48" s="50"/>
      <c r="T48" s="52"/>
      <c r="U48" s="52"/>
    </row>
    <row r="49" spans="2:21" x14ac:dyDescent="0.25">
      <c r="B49" s="49"/>
      <c r="C49" s="49"/>
      <c r="D49" s="49"/>
      <c r="E49" s="49"/>
      <c r="F49" s="49"/>
      <c r="G49" s="49"/>
      <c r="H49" s="49"/>
      <c r="K49" s="51">
        <v>10</v>
      </c>
      <c r="L49" s="51">
        <v>0.2</v>
      </c>
      <c r="M49" s="110">
        <f t="shared" si="0"/>
        <v>0</v>
      </c>
      <c r="N49" s="51"/>
      <c r="O49" s="51"/>
      <c r="P49" s="51"/>
      <c r="Q49" s="51"/>
      <c r="R49" s="50"/>
      <c r="S49" s="50"/>
      <c r="T49" s="52"/>
      <c r="U49" s="52"/>
    </row>
    <row r="50" spans="2:21" x14ac:dyDescent="0.25">
      <c r="B50" s="49"/>
      <c r="C50" s="49"/>
      <c r="D50" s="49"/>
      <c r="E50" s="49"/>
      <c r="F50" s="49"/>
      <c r="G50" s="49"/>
      <c r="H50" s="49"/>
      <c r="K50" s="51">
        <v>11</v>
      </c>
      <c r="L50" s="51">
        <v>0.24</v>
      </c>
      <c r="M50" s="110">
        <f t="shared" si="0"/>
        <v>0</v>
      </c>
      <c r="N50" s="51"/>
      <c r="O50" s="51"/>
      <c r="P50" s="51"/>
      <c r="Q50" s="51"/>
      <c r="R50" s="50"/>
      <c r="S50" s="50"/>
      <c r="T50" s="52"/>
      <c r="U50" s="52"/>
    </row>
    <row r="51" spans="2:21" x14ac:dyDescent="0.25">
      <c r="B51" s="49"/>
      <c r="C51" s="49"/>
      <c r="D51" s="49"/>
      <c r="E51" s="49"/>
      <c r="F51" s="49"/>
      <c r="G51" s="49"/>
      <c r="H51" s="49"/>
      <c r="K51" s="51">
        <v>12</v>
      </c>
      <c r="L51" s="51">
        <v>0.24</v>
      </c>
      <c r="M51" s="110">
        <f t="shared" si="0"/>
        <v>0</v>
      </c>
      <c r="N51" s="51"/>
      <c r="O51" s="51"/>
      <c r="P51" s="51"/>
      <c r="Q51" s="51"/>
      <c r="R51" s="50"/>
      <c r="S51" s="50"/>
      <c r="T51" s="52"/>
      <c r="U51" s="52"/>
    </row>
    <row r="52" spans="2:21" x14ac:dyDescent="0.25">
      <c r="B52" s="49"/>
      <c r="C52" s="49"/>
      <c r="D52" s="49"/>
      <c r="E52" s="49"/>
      <c r="F52" s="49"/>
      <c r="G52" s="49"/>
      <c r="H52" s="49"/>
      <c r="K52" s="51">
        <v>13</v>
      </c>
      <c r="L52" s="51">
        <v>0.28000000000000003</v>
      </c>
      <c r="M52" s="110">
        <f t="shared" si="0"/>
        <v>0</v>
      </c>
      <c r="N52" s="51"/>
      <c r="O52" s="51"/>
      <c r="P52" s="51"/>
      <c r="Q52" s="51"/>
      <c r="R52" s="50"/>
      <c r="S52" s="50"/>
      <c r="T52" s="52"/>
      <c r="U52" s="52"/>
    </row>
    <row r="53" spans="2:21" x14ac:dyDescent="0.25">
      <c r="B53" s="49"/>
      <c r="C53" s="49"/>
      <c r="D53" s="49"/>
      <c r="E53" s="49"/>
      <c r="F53" s="49"/>
      <c r="G53" s="49"/>
      <c r="H53" s="49"/>
      <c r="K53" s="51">
        <v>14</v>
      </c>
      <c r="L53" s="51">
        <v>0.28000000000000003</v>
      </c>
      <c r="M53" s="110">
        <f t="shared" si="0"/>
        <v>0</v>
      </c>
      <c r="N53" s="51"/>
      <c r="O53" s="51"/>
      <c r="P53" s="51"/>
      <c r="Q53" s="51"/>
      <c r="R53" s="50"/>
      <c r="S53" s="50"/>
      <c r="T53" s="52"/>
      <c r="U53" s="52"/>
    </row>
    <row r="54" spans="2:21" x14ac:dyDescent="0.25">
      <c r="B54" s="49"/>
      <c r="C54" s="49"/>
      <c r="D54" s="49"/>
      <c r="E54" s="49"/>
      <c r="F54" s="49"/>
      <c r="G54" s="49"/>
      <c r="H54" s="49"/>
      <c r="K54" s="51">
        <v>15</v>
      </c>
      <c r="L54" s="51">
        <v>0.32</v>
      </c>
      <c r="M54" s="110">
        <f t="shared" si="0"/>
        <v>0</v>
      </c>
      <c r="N54" s="51"/>
      <c r="O54" s="51"/>
      <c r="P54" s="51"/>
      <c r="Q54" s="51"/>
      <c r="R54" s="50"/>
      <c r="S54" s="50"/>
    </row>
    <row r="55" spans="2:21" x14ac:dyDescent="0.25">
      <c r="B55" s="49"/>
      <c r="C55" s="49"/>
      <c r="D55" s="49"/>
      <c r="E55" s="49"/>
      <c r="F55" s="49"/>
      <c r="G55" s="49"/>
      <c r="H55" s="49"/>
      <c r="K55" s="51">
        <v>16</v>
      </c>
      <c r="L55" s="51">
        <v>0.32</v>
      </c>
      <c r="M55" s="110">
        <f t="shared" si="0"/>
        <v>0</v>
      </c>
      <c r="N55" s="51"/>
      <c r="O55" s="51"/>
      <c r="P55" s="51"/>
      <c r="Q55" s="51"/>
      <c r="R55" s="50"/>
      <c r="S55" s="50"/>
    </row>
    <row r="56" spans="2:21" x14ac:dyDescent="0.25">
      <c r="B56" s="49"/>
      <c r="C56" s="49"/>
      <c r="D56" s="49"/>
      <c r="E56" s="49"/>
      <c r="F56" s="49"/>
      <c r="G56" s="49"/>
      <c r="H56" s="49"/>
      <c r="K56" s="51">
        <v>17</v>
      </c>
      <c r="L56" s="51">
        <v>0.36</v>
      </c>
      <c r="M56" s="110">
        <f t="shared" si="0"/>
        <v>0</v>
      </c>
      <c r="N56" s="51"/>
      <c r="O56" s="51"/>
      <c r="P56" s="51"/>
      <c r="Q56" s="51"/>
      <c r="R56" s="50"/>
      <c r="S56" s="50"/>
    </row>
    <row r="57" spans="2:21" x14ac:dyDescent="0.25">
      <c r="B57" s="49"/>
      <c r="C57" s="49"/>
      <c r="D57" s="49"/>
      <c r="E57" s="49"/>
      <c r="F57" s="49"/>
      <c r="G57" s="49"/>
      <c r="H57" s="49"/>
      <c r="K57" s="51">
        <v>18</v>
      </c>
      <c r="L57" s="51">
        <v>0.36</v>
      </c>
      <c r="M57" s="110">
        <f t="shared" si="0"/>
        <v>0</v>
      </c>
      <c r="N57" s="51"/>
      <c r="O57" s="51"/>
      <c r="P57" s="51"/>
      <c r="Q57" s="51"/>
      <c r="R57" s="50"/>
      <c r="S57" s="50"/>
    </row>
    <row r="58" spans="2:21" x14ac:dyDescent="0.25">
      <c r="B58" s="49"/>
      <c r="C58" s="49"/>
      <c r="D58" s="49"/>
      <c r="E58" s="49"/>
      <c r="F58" s="49"/>
      <c r="G58" s="49"/>
      <c r="H58" s="49"/>
      <c r="K58" s="51">
        <v>19</v>
      </c>
      <c r="L58" s="51">
        <v>0.4</v>
      </c>
      <c r="M58" s="110">
        <f t="shared" si="0"/>
        <v>0</v>
      </c>
      <c r="N58" s="51"/>
      <c r="O58" s="51"/>
      <c r="P58" s="51"/>
      <c r="Q58" s="51"/>
      <c r="R58" s="50"/>
      <c r="S58" s="50"/>
    </row>
    <row r="59" spans="2:21" x14ac:dyDescent="0.25">
      <c r="B59" s="49"/>
      <c r="C59" s="49"/>
      <c r="D59" s="49"/>
      <c r="E59" s="49"/>
      <c r="F59" s="49"/>
      <c r="G59" s="49"/>
      <c r="H59" s="49"/>
      <c r="K59" s="51">
        <v>20</v>
      </c>
      <c r="L59" s="51">
        <v>0.4</v>
      </c>
      <c r="M59" s="110">
        <f t="shared" si="0"/>
        <v>0</v>
      </c>
      <c r="N59" s="51"/>
      <c r="O59" s="51"/>
      <c r="P59" s="51"/>
      <c r="Q59" s="51"/>
      <c r="R59" s="50"/>
      <c r="S59" s="50"/>
    </row>
    <row r="60" spans="2:21" x14ac:dyDescent="0.25">
      <c r="B60" s="49"/>
      <c r="C60" s="49"/>
      <c r="D60" s="49"/>
      <c r="E60" s="49"/>
      <c r="F60" s="49"/>
      <c r="G60" s="49"/>
      <c r="H60" s="49"/>
      <c r="K60" s="51">
        <v>21</v>
      </c>
      <c r="L60" s="51">
        <v>0.44</v>
      </c>
      <c r="M60" s="110">
        <f t="shared" si="0"/>
        <v>0</v>
      </c>
      <c r="N60" s="51"/>
      <c r="O60" s="51"/>
      <c r="P60" s="51"/>
      <c r="Q60" s="51"/>
      <c r="R60" s="50"/>
      <c r="S60" s="50"/>
    </row>
    <row r="61" spans="2:21" x14ac:dyDescent="0.25">
      <c r="B61" s="49"/>
      <c r="C61" s="49"/>
      <c r="D61" s="49"/>
      <c r="E61" s="49"/>
      <c r="F61" s="49"/>
      <c r="G61" s="49"/>
      <c r="H61" s="49"/>
      <c r="K61" s="51">
        <v>22</v>
      </c>
      <c r="L61" s="51">
        <v>0.44</v>
      </c>
      <c r="M61" s="110">
        <f t="shared" si="0"/>
        <v>0</v>
      </c>
      <c r="N61" s="51"/>
      <c r="O61" s="51"/>
      <c r="P61" s="51"/>
      <c r="Q61" s="51"/>
      <c r="R61" s="50"/>
      <c r="S61" s="50"/>
    </row>
    <row r="62" spans="2:21" x14ac:dyDescent="0.25">
      <c r="B62" s="49"/>
      <c r="C62" s="49"/>
      <c r="D62" s="49"/>
      <c r="E62" s="49"/>
      <c r="F62" s="49"/>
      <c r="G62" s="49"/>
      <c r="H62" s="49"/>
      <c r="K62" s="51">
        <v>23</v>
      </c>
      <c r="L62" s="51">
        <v>0.48</v>
      </c>
      <c r="M62" s="110">
        <f t="shared" si="0"/>
        <v>0</v>
      </c>
      <c r="N62" s="51"/>
      <c r="O62" s="51"/>
      <c r="P62" s="51"/>
      <c r="Q62" s="51"/>
      <c r="R62" s="50"/>
      <c r="S62" s="50"/>
    </row>
    <row r="63" spans="2:21" x14ac:dyDescent="0.25">
      <c r="B63" s="49"/>
      <c r="C63" s="49"/>
      <c r="D63" s="49"/>
      <c r="E63" s="49"/>
      <c r="F63" s="49"/>
      <c r="G63" s="49"/>
      <c r="H63" s="49"/>
      <c r="K63" s="51">
        <v>24</v>
      </c>
      <c r="L63" s="51">
        <v>0.48</v>
      </c>
      <c r="M63" s="110">
        <f t="shared" si="0"/>
        <v>0</v>
      </c>
      <c r="N63" s="51"/>
      <c r="O63" s="51"/>
      <c r="P63" s="51"/>
      <c r="Q63" s="51"/>
      <c r="R63" s="50"/>
      <c r="S63" s="50"/>
    </row>
    <row r="64" spans="2:21" x14ac:dyDescent="0.25">
      <c r="B64" s="49"/>
      <c r="C64" s="49"/>
      <c r="D64" s="49"/>
      <c r="E64" s="49"/>
      <c r="F64" s="49"/>
      <c r="G64" s="49"/>
      <c r="H64" s="49"/>
      <c r="K64" s="51">
        <v>25</v>
      </c>
      <c r="L64" s="51">
        <v>0.52</v>
      </c>
      <c r="M64" s="110">
        <f t="shared" si="0"/>
        <v>0</v>
      </c>
      <c r="N64" s="51"/>
      <c r="O64" s="51"/>
      <c r="P64" s="51"/>
      <c r="Q64" s="51"/>
      <c r="R64" s="50"/>
      <c r="S64" s="50"/>
    </row>
    <row r="65" spans="2:19" x14ac:dyDescent="0.25">
      <c r="B65" s="49"/>
      <c r="C65" s="49"/>
      <c r="D65" s="49"/>
      <c r="E65" s="49"/>
      <c r="F65" s="49"/>
      <c r="G65" s="49"/>
      <c r="H65" s="49"/>
      <c r="K65" s="51">
        <v>26</v>
      </c>
      <c r="L65" s="51">
        <v>0.52</v>
      </c>
      <c r="M65" s="110">
        <f t="shared" si="0"/>
        <v>0</v>
      </c>
      <c r="N65" s="51"/>
      <c r="O65" s="51"/>
      <c r="P65" s="51"/>
      <c r="Q65" s="51"/>
      <c r="R65" s="50"/>
      <c r="S65" s="50"/>
    </row>
    <row r="66" spans="2:19" x14ac:dyDescent="0.25">
      <c r="B66" s="49"/>
      <c r="C66" s="49"/>
      <c r="D66" s="49"/>
      <c r="E66" s="49"/>
      <c r="F66" s="49"/>
      <c r="G66" s="49"/>
      <c r="H66" s="49"/>
      <c r="K66" s="51">
        <v>27</v>
      </c>
      <c r="L66" s="51">
        <v>0.56000000000000005</v>
      </c>
      <c r="M66" s="110">
        <f t="shared" si="0"/>
        <v>0</v>
      </c>
      <c r="N66" s="51"/>
      <c r="O66" s="51"/>
      <c r="P66" s="51"/>
      <c r="Q66" s="51"/>
      <c r="R66" s="50"/>
      <c r="S66" s="50"/>
    </row>
    <row r="67" spans="2:19" x14ac:dyDescent="0.25">
      <c r="B67" s="49"/>
      <c r="C67" s="49"/>
      <c r="D67" s="49"/>
      <c r="E67" s="49"/>
      <c r="F67" s="49"/>
      <c r="G67" s="49"/>
      <c r="H67" s="49"/>
      <c r="K67" s="51">
        <v>28</v>
      </c>
      <c r="L67" s="51">
        <v>0.56000000000000005</v>
      </c>
      <c r="M67" s="110">
        <f t="shared" si="0"/>
        <v>0</v>
      </c>
      <c r="N67" s="51"/>
      <c r="O67" s="51"/>
      <c r="P67" s="51"/>
      <c r="Q67" s="51"/>
      <c r="R67" s="50"/>
      <c r="S67" s="50"/>
    </row>
    <row r="68" spans="2:19" x14ac:dyDescent="0.25">
      <c r="B68" s="49"/>
      <c r="C68" s="49"/>
      <c r="D68" s="49"/>
      <c r="E68" s="49"/>
      <c r="F68" s="49"/>
      <c r="G68" s="49"/>
      <c r="H68" s="49"/>
      <c r="I68" s="84"/>
      <c r="J68" s="84"/>
      <c r="K68" s="51">
        <v>29</v>
      </c>
      <c r="L68" s="51">
        <v>0.6</v>
      </c>
      <c r="M68" s="110">
        <f t="shared" si="0"/>
        <v>0</v>
      </c>
      <c r="N68" s="51"/>
      <c r="O68" s="51"/>
      <c r="P68" s="51"/>
      <c r="Q68" s="51"/>
      <c r="R68" s="50"/>
      <c r="S68" s="50"/>
    </row>
    <row r="69" spans="2:19" x14ac:dyDescent="0.25">
      <c r="B69" s="49"/>
      <c r="C69" s="49"/>
      <c r="D69" s="49"/>
      <c r="E69" s="49"/>
      <c r="F69" s="49"/>
      <c r="G69" s="49"/>
      <c r="H69" s="49"/>
      <c r="I69" s="84"/>
      <c r="J69" s="84"/>
      <c r="K69" s="51">
        <v>30</v>
      </c>
      <c r="L69" s="51">
        <v>0.6</v>
      </c>
      <c r="M69" s="110">
        <f t="shared" si="0"/>
        <v>0</v>
      </c>
      <c r="N69" s="51"/>
      <c r="O69" s="51"/>
      <c r="P69" s="51"/>
      <c r="Q69" s="51"/>
      <c r="R69" s="50"/>
      <c r="S69" s="50"/>
    </row>
    <row r="70" spans="2:19" x14ac:dyDescent="0.25">
      <c r="B70" s="49"/>
      <c r="C70" s="49"/>
      <c r="D70" s="49"/>
      <c r="E70" s="49"/>
      <c r="F70" s="49"/>
      <c r="G70" s="49"/>
      <c r="H70" s="49"/>
      <c r="I70" s="84"/>
      <c r="J70" s="84"/>
      <c r="K70" s="51">
        <v>31</v>
      </c>
      <c r="L70" s="51">
        <v>0.6</v>
      </c>
      <c r="M70" s="110">
        <f t="shared" si="0"/>
        <v>0</v>
      </c>
      <c r="N70" s="51"/>
      <c r="O70" s="51"/>
      <c r="P70" s="51"/>
      <c r="Q70" s="51"/>
      <c r="R70" s="50"/>
      <c r="S70" s="50"/>
    </row>
    <row r="71" spans="2:19" x14ac:dyDescent="0.25">
      <c r="B71" s="49"/>
      <c r="C71" s="49"/>
      <c r="D71" s="49"/>
      <c r="E71" s="49"/>
      <c r="F71" s="49"/>
      <c r="G71" s="49"/>
      <c r="H71" s="49"/>
      <c r="I71" s="84"/>
      <c r="J71" s="84"/>
      <c r="K71" s="51">
        <v>32</v>
      </c>
      <c r="L71" s="51">
        <v>0.6</v>
      </c>
      <c r="M71" s="110">
        <f t="shared" si="0"/>
        <v>0</v>
      </c>
      <c r="N71" s="51"/>
      <c r="O71" s="51"/>
      <c r="P71" s="51"/>
      <c r="Q71" s="51"/>
      <c r="R71" s="50"/>
      <c r="S71" s="50"/>
    </row>
    <row r="72" spans="2:19" x14ac:dyDescent="0.25">
      <c r="B72" s="49"/>
      <c r="C72" s="49"/>
      <c r="D72" s="49"/>
      <c r="E72" s="49"/>
      <c r="F72" s="49"/>
      <c r="G72" s="49"/>
      <c r="H72" s="49"/>
      <c r="I72" s="84"/>
      <c r="J72" s="84"/>
      <c r="K72" s="51">
        <v>33</v>
      </c>
      <c r="L72" s="51">
        <v>0.6</v>
      </c>
      <c r="M72" s="110">
        <f t="shared" si="0"/>
        <v>0</v>
      </c>
      <c r="N72" s="51"/>
      <c r="O72" s="51"/>
      <c r="P72" s="51"/>
      <c r="Q72" s="51"/>
      <c r="R72" s="50"/>
      <c r="S72" s="50"/>
    </row>
    <row r="73" spans="2:19" x14ac:dyDescent="0.25">
      <c r="B73" s="49"/>
      <c r="C73" s="49"/>
      <c r="D73" s="49"/>
      <c r="E73" s="49"/>
      <c r="F73" s="49"/>
      <c r="G73" s="49"/>
      <c r="H73" s="49"/>
      <c r="I73" s="84"/>
      <c r="J73" s="84"/>
      <c r="K73" s="51">
        <v>34</v>
      </c>
      <c r="L73" s="51">
        <v>0.6</v>
      </c>
      <c r="M73" s="110">
        <f t="shared" si="0"/>
        <v>0</v>
      </c>
      <c r="N73" s="51"/>
      <c r="O73" s="51"/>
      <c r="P73" s="51"/>
      <c r="Q73" s="51"/>
      <c r="R73" s="50"/>
      <c r="S73" s="50"/>
    </row>
    <row r="74" spans="2:19" x14ac:dyDescent="0.25">
      <c r="B74" s="49"/>
      <c r="C74" s="49"/>
      <c r="D74" s="49"/>
      <c r="E74" s="49"/>
      <c r="F74" s="49"/>
      <c r="G74" s="49"/>
      <c r="H74" s="49"/>
      <c r="I74" s="84"/>
      <c r="J74" s="84"/>
      <c r="K74" s="51">
        <v>35</v>
      </c>
      <c r="L74" s="51">
        <v>0.6</v>
      </c>
      <c r="M74" s="110">
        <f t="shared" si="0"/>
        <v>0</v>
      </c>
      <c r="N74" s="51"/>
      <c r="O74" s="51"/>
      <c r="P74" s="51"/>
      <c r="Q74" s="51"/>
      <c r="R74" s="50"/>
      <c r="S74" s="50"/>
    </row>
    <row r="75" spans="2:19" x14ac:dyDescent="0.25">
      <c r="B75" s="49"/>
      <c r="C75" s="49"/>
      <c r="D75" s="49"/>
      <c r="E75" s="49"/>
      <c r="F75" s="49"/>
      <c r="G75" s="49"/>
      <c r="H75" s="49"/>
      <c r="I75" s="84"/>
      <c r="J75" s="84"/>
      <c r="K75" s="51">
        <v>36</v>
      </c>
      <c r="L75" s="51">
        <v>0.6</v>
      </c>
      <c r="M75" s="110">
        <f t="shared" si="0"/>
        <v>0</v>
      </c>
      <c r="N75" s="51"/>
      <c r="O75" s="51"/>
      <c r="P75" s="51"/>
      <c r="Q75" s="51"/>
      <c r="R75" s="50"/>
      <c r="S75" s="50"/>
    </row>
    <row r="76" spans="2:19" x14ac:dyDescent="0.25">
      <c r="B76" s="49"/>
      <c r="C76" s="49"/>
      <c r="D76" s="49"/>
      <c r="E76" s="49"/>
      <c r="F76" s="49"/>
      <c r="G76" s="49"/>
      <c r="H76" s="49"/>
      <c r="I76" s="84"/>
      <c r="J76" s="84"/>
      <c r="K76" s="51">
        <v>37</v>
      </c>
      <c r="L76" s="51">
        <v>0.6</v>
      </c>
      <c r="M76" s="110">
        <f t="shared" si="0"/>
        <v>0</v>
      </c>
      <c r="N76" s="51"/>
      <c r="O76" s="51"/>
      <c r="P76" s="51"/>
      <c r="Q76" s="51"/>
      <c r="R76" s="50"/>
      <c r="S76" s="50"/>
    </row>
    <row r="77" spans="2:19" x14ac:dyDescent="0.25">
      <c r="B77" s="49"/>
      <c r="C77" s="49"/>
      <c r="D77" s="49"/>
      <c r="E77" s="49"/>
      <c r="F77" s="49"/>
      <c r="G77" s="49"/>
      <c r="H77" s="49"/>
      <c r="I77" s="84"/>
      <c r="J77" s="84"/>
      <c r="K77" s="51">
        <v>38</v>
      </c>
      <c r="L77" s="51">
        <v>0.6</v>
      </c>
      <c r="M77" s="110">
        <f t="shared" si="0"/>
        <v>0</v>
      </c>
      <c r="N77" s="51"/>
      <c r="O77" s="51"/>
      <c r="P77" s="51"/>
      <c r="Q77" s="51"/>
      <c r="R77" s="49"/>
      <c r="S77" s="49"/>
    </row>
    <row r="78" spans="2:19" x14ac:dyDescent="0.25">
      <c r="B78" s="49"/>
      <c r="C78" s="49"/>
      <c r="D78" s="49"/>
      <c r="E78" s="49"/>
      <c r="F78" s="49"/>
      <c r="G78" s="49"/>
      <c r="H78" s="49"/>
      <c r="I78" s="84"/>
      <c r="J78" s="84"/>
      <c r="K78" s="51">
        <v>39</v>
      </c>
      <c r="L78" s="51">
        <v>0.6</v>
      </c>
      <c r="M78" s="110">
        <f t="shared" si="0"/>
        <v>0</v>
      </c>
      <c r="N78" s="84"/>
      <c r="O78" s="84"/>
      <c r="P78" s="49"/>
      <c r="Q78" s="49"/>
      <c r="R78" s="49"/>
      <c r="S78" s="49"/>
    </row>
    <row r="79" spans="2:19" x14ac:dyDescent="0.25">
      <c r="B79" s="49"/>
      <c r="C79" s="49"/>
      <c r="D79" s="49"/>
      <c r="E79" s="49"/>
      <c r="F79" s="49"/>
      <c r="G79" s="49"/>
      <c r="H79" s="49"/>
      <c r="I79" s="84"/>
      <c r="J79" s="84"/>
      <c r="K79" s="51">
        <v>40</v>
      </c>
      <c r="L79" s="51">
        <v>0.6</v>
      </c>
      <c r="M79" s="110">
        <f t="shared" si="0"/>
        <v>0</v>
      </c>
      <c r="N79" s="84"/>
      <c r="O79" s="84"/>
      <c r="P79" s="49"/>
      <c r="Q79" s="49"/>
      <c r="R79" s="49"/>
      <c r="S79" s="49"/>
    </row>
    <row r="80" spans="2:19" x14ac:dyDescent="0.25">
      <c r="B80" s="49"/>
      <c r="C80" s="49"/>
      <c r="D80" s="49"/>
      <c r="E80" s="49"/>
      <c r="F80" s="49"/>
      <c r="G80" s="49"/>
      <c r="H80" s="49"/>
      <c r="I80" s="84"/>
      <c r="J80" s="84"/>
      <c r="K80" s="84"/>
      <c r="L80" s="84"/>
      <c r="M80" s="84"/>
      <c r="N80" s="84"/>
      <c r="O80" s="84"/>
      <c r="P80" s="49"/>
      <c r="Q80" s="49"/>
      <c r="R80" s="49"/>
      <c r="S80" s="49"/>
    </row>
    <row r="81" spans="2:19" x14ac:dyDescent="0.25">
      <c r="B81" s="49"/>
      <c r="C81" s="49"/>
      <c r="D81" s="49"/>
      <c r="E81" s="49"/>
      <c r="F81" s="49"/>
      <c r="G81" s="49"/>
      <c r="H81" s="49"/>
      <c r="I81" s="84"/>
      <c r="J81" s="84"/>
      <c r="K81" s="84"/>
      <c r="L81" s="84"/>
      <c r="M81" s="84"/>
      <c r="N81" s="84"/>
      <c r="O81" s="84"/>
      <c r="P81" s="49"/>
      <c r="Q81" s="49"/>
      <c r="R81" s="49"/>
      <c r="S81" s="49"/>
    </row>
    <row r="82" spans="2:19" x14ac:dyDescent="0.25">
      <c r="B82" s="49"/>
      <c r="C82" s="49"/>
      <c r="D82" s="49"/>
      <c r="E82" s="49"/>
      <c r="F82" s="49"/>
      <c r="G82" s="49"/>
      <c r="H82" s="49"/>
      <c r="I82" s="84"/>
      <c r="J82" s="84"/>
      <c r="K82" s="84"/>
      <c r="L82" s="84"/>
      <c r="M82" s="84"/>
      <c r="N82" s="84"/>
      <c r="O82" s="84"/>
      <c r="P82" s="49"/>
      <c r="Q82" s="49"/>
      <c r="R82" s="49"/>
      <c r="S82" s="49"/>
    </row>
    <row r="83" spans="2:19" x14ac:dyDescent="0.25">
      <c r="B83" s="49"/>
      <c r="C83" s="49"/>
      <c r="D83" s="49"/>
      <c r="E83" s="49"/>
      <c r="F83" s="49"/>
      <c r="G83" s="49"/>
      <c r="H83" s="49"/>
      <c r="I83" s="84"/>
      <c r="J83" s="84"/>
      <c r="K83" s="84"/>
      <c r="L83" s="84"/>
      <c r="M83" s="84"/>
      <c r="N83" s="84"/>
      <c r="O83" s="84"/>
      <c r="P83" s="49"/>
      <c r="Q83" s="49"/>
      <c r="R83" s="49"/>
      <c r="S83" s="49"/>
    </row>
    <row r="84" spans="2:19" x14ac:dyDescent="0.25">
      <c r="B84" s="49"/>
      <c r="C84" s="49"/>
      <c r="D84" s="49"/>
      <c r="E84" s="49"/>
      <c r="F84" s="49"/>
      <c r="G84" s="49"/>
      <c r="H84" s="49"/>
      <c r="I84" s="84"/>
      <c r="J84" s="84"/>
      <c r="K84" s="84"/>
      <c r="L84" s="84"/>
      <c r="M84" s="84"/>
      <c r="N84" s="84"/>
      <c r="O84" s="84"/>
      <c r="P84" s="49"/>
      <c r="Q84" s="49"/>
      <c r="R84" s="49"/>
      <c r="S84" s="49"/>
    </row>
    <row r="85" spans="2:19" x14ac:dyDescent="0.25">
      <c r="B85" s="49"/>
      <c r="C85" s="49"/>
      <c r="D85" s="49"/>
      <c r="E85" s="49"/>
      <c r="F85" s="49"/>
      <c r="G85" s="49"/>
      <c r="H85" s="49"/>
      <c r="I85" s="84"/>
      <c r="J85" s="84"/>
      <c r="K85" s="84"/>
      <c r="L85" s="84"/>
      <c r="M85" s="84"/>
      <c r="N85" s="84"/>
      <c r="O85" s="84"/>
      <c r="P85" s="49"/>
      <c r="Q85" s="49"/>
      <c r="R85" s="49"/>
      <c r="S85" s="49"/>
    </row>
    <row r="86" spans="2:19" x14ac:dyDescent="0.25">
      <c r="B86" s="49"/>
      <c r="C86" s="49"/>
      <c r="D86" s="49"/>
      <c r="E86" s="49"/>
      <c r="F86" s="49"/>
      <c r="G86" s="49"/>
      <c r="H86" s="49"/>
      <c r="I86" s="84"/>
      <c r="J86" s="84"/>
      <c r="K86" s="84"/>
      <c r="L86" s="84"/>
      <c r="M86" s="84"/>
      <c r="N86" s="84"/>
      <c r="O86" s="84"/>
      <c r="P86" s="49"/>
      <c r="Q86" s="49"/>
      <c r="R86" s="49"/>
      <c r="S86" s="49"/>
    </row>
    <row r="87" spans="2:19" x14ac:dyDescent="0.25">
      <c r="B87" s="49"/>
      <c r="C87" s="49"/>
      <c r="D87" s="49"/>
      <c r="E87" s="49"/>
      <c r="F87" s="49"/>
      <c r="G87" s="49"/>
      <c r="H87" s="49"/>
      <c r="I87" s="84"/>
      <c r="J87" s="84"/>
      <c r="K87" s="84"/>
      <c r="L87" s="84"/>
      <c r="M87" s="84"/>
      <c r="N87" s="84"/>
      <c r="O87" s="84"/>
      <c r="P87" s="49"/>
      <c r="Q87" s="49"/>
      <c r="R87" s="49"/>
      <c r="S87" s="49"/>
    </row>
    <row r="88" spans="2:19" x14ac:dyDescent="0.25">
      <c r="B88" s="49"/>
      <c r="C88" s="49"/>
      <c r="D88" s="49"/>
      <c r="E88" s="49"/>
      <c r="F88" s="49"/>
      <c r="G88" s="49"/>
      <c r="H88" s="49"/>
      <c r="I88" s="84"/>
      <c r="J88" s="84"/>
      <c r="K88" s="84"/>
      <c r="L88" s="84"/>
      <c r="M88" s="84"/>
      <c r="N88" s="84"/>
      <c r="O88" s="84"/>
      <c r="P88" s="49"/>
      <c r="Q88" s="49"/>
      <c r="R88" s="49"/>
      <c r="S88" s="49"/>
    </row>
    <row r="89" spans="2:19" x14ac:dyDescent="0.25">
      <c r="B89" s="49"/>
      <c r="C89" s="49"/>
      <c r="D89" s="49"/>
      <c r="E89" s="49"/>
      <c r="F89" s="49"/>
      <c r="G89" s="49"/>
      <c r="H89" s="49"/>
      <c r="I89" s="84"/>
      <c r="J89" s="84"/>
      <c r="K89" s="84"/>
      <c r="L89" s="84"/>
      <c r="M89" s="84"/>
      <c r="N89" s="84"/>
      <c r="O89" s="84"/>
      <c r="P89" s="49"/>
      <c r="Q89" s="49"/>
      <c r="R89" s="49"/>
      <c r="S89" s="49"/>
    </row>
    <row r="90" spans="2:19" x14ac:dyDescent="0.25">
      <c r="B90" s="49"/>
      <c r="C90" s="49"/>
      <c r="D90" s="49"/>
      <c r="E90" s="49"/>
      <c r="F90" s="49"/>
      <c r="G90" s="49"/>
      <c r="H90" s="49"/>
      <c r="I90" s="84"/>
      <c r="J90" s="84"/>
      <c r="K90" s="84"/>
      <c r="L90" s="84"/>
      <c r="M90" s="84"/>
      <c r="N90" s="84"/>
      <c r="O90" s="84"/>
      <c r="P90" s="49"/>
      <c r="Q90" s="49"/>
      <c r="R90" s="49"/>
      <c r="S90" s="49"/>
    </row>
    <row r="91" spans="2:19" x14ac:dyDescent="0.25">
      <c r="B91" s="49"/>
      <c r="C91" s="49"/>
      <c r="D91" s="49"/>
      <c r="E91" s="49"/>
      <c r="F91" s="49"/>
      <c r="G91" s="49"/>
      <c r="H91" s="49"/>
      <c r="I91" s="84"/>
      <c r="J91" s="84"/>
      <c r="K91" s="84"/>
      <c r="L91" s="84"/>
      <c r="M91" s="84"/>
      <c r="N91" s="84"/>
      <c r="O91" s="84"/>
      <c r="P91" s="49"/>
      <c r="Q91" s="49"/>
      <c r="R91" s="49"/>
      <c r="S91" s="49"/>
    </row>
    <row r="92" spans="2:19" x14ac:dyDescent="0.25">
      <c r="B92" s="49"/>
      <c r="C92" s="49"/>
      <c r="D92" s="49"/>
      <c r="E92" s="49"/>
      <c r="F92" s="49"/>
      <c r="G92" s="49"/>
      <c r="H92" s="49"/>
      <c r="I92" s="84"/>
      <c r="J92" s="84"/>
      <c r="K92" s="84"/>
      <c r="L92" s="84"/>
      <c r="M92" s="84"/>
      <c r="N92" s="84"/>
      <c r="O92" s="84"/>
      <c r="P92" s="49"/>
      <c r="Q92" s="49"/>
      <c r="R92" s="49"/>
      <c r="S92" s="49"/>
    </row>
    <row r="93" spans="2:19" x14ac:dyDescent="0.25">
      <c r="B93" s="49"/>
      <c r="C93" s="49"/>
      <c r="D93" s="49"/>
      <c r="E93" s="49"/>
      <c r="F93" s="49"/>
      <c r="G93" s="49"/>
      <c r="H93" s="49"/>
      <c r="I93" s="84"/>
      <c r="J93" s="84"/>
      <c r="K93" s="84"/>
      <c r="L93" s="84"/>
      <c r="M93" s="84"/>
      <c r="N93" s="84"/>
      <c r="O93" s="84"/>
      <c r="P93" s="49"/>
      <c r="Q93" s="49"/>
      <c r="R93" s="49"/>
      <c r="S93" s="49"/>
    </row>
    <row r="94" spans="2:19" x14ac:dyDescent="0.25">
      <c r="B94" s="49"/>
      <c r="C94" s="49"/>
      <c r="D94" s="49"/>
      <c r="E94" s="49"/>
      <c r="F94" s="49"/>
      <c r="G94" s="49"/>
      <c r="H94" s="49"/>
      <c r="I94" s="84"/>
      <c r="J94" s="84"/>
      <c r="K94" s="84"/>
      <c r="L94" s="84"/>
      <c r="M94" s="84"/>
      <c r="N94" s="84"/>
      <c r="O94" s="84"/>
      <c r="P94" s="49"/>
      <c r="Q94" s="49"/>
      <c r="R94" s="49"/>
      <c r="S94" s="49"/>
    </row>
    <row r="95" spans="2:19" x14ac:dyDescent="0.25">
      <c r="B95" s="49"/>
      <c r="C95" s="49"/>
      <c r="D95" s="49"/>
      <c r="E95" s="49"/>
      <c r="F95" s="49"/>
      <c r="G95" s="49"/>
      <c r="H95" s="49"/>
      <c r="I95" s="84"/>
      <c r="J95" s="84"/>
      <c r="K95" s="84"/>
      <c r="L95" s="84"/>
      <c r="M95" s="84"/>
      <c r="N95" s="84"/>
      <c r="O95" s="84"/>
      <c r="P95" s="49"/>
      <c r="Q95" s="49"/>
      <c r="R95" s="49"/>
      <c r="S95" s="49"/>
    </row>
    <row r="96" spans="2:19" x14ac:dyDescent="0.25">
      <c r="B96" s="49"/>
      <c r="C96" s="49"/>
      <c r="D96" s="49"/>
      <c r="E96" s="49"/>
      <c r="F96" s="49"/>
      <c r="G96" s="49"/>
      <c r="H96" s="49"/>
      <c r="I96" s="84"/>
      <c r="J96" s="84"/>
      <c r="K96" s="84"/>
      <c r="L96" s="84"/>
      <c r="M96" s="84"/>
      <c r="N96" s="84"/>
      <c r="O96" s="84"/>
      <c r="P96" s="49"/>
      <c r="Q96" s="49"/>
      <c r="R96" s="49"/>
      <c r="S96" s="49"/>
    </row>
    <row r="97" spans="2:19" x14ac:dyDescent="0.25">
      <c r="B97" s="49"/>
      <c r="C97" s="49"/>
      <c r="D97" s="49"/>
      <c r="E97" s="49"/>
      <c r="F97" s="49"/>
      <c r="G97" s="49"/>
      <c r="H97" s="49"/>
      <c r="I97" s="84"/>
      <c r="J97" s="84"/>
      <c r="K97" s="84"/>
      <c r="L97" s="84"/>
      <c r="M97" s="84"/>
      <c r="N97" s="84"/>
      <c r="O97" s="84"/>
      <c r="P97" s="49"/>
      <c r="Q97" s="49"/>
      <c r="R97" s="49"/>
      <c r="S97" s="49"/>
    </row>
    <row r="98" spans="2:19" x14ac:dyDescent="0.25">
      <c r="B98" s="49"/>
      <c r="C98" s="49"/>
      <c r="D98" s="49"/>
      <c r="E98" s="49"/>
      <c r="F98" s="49"/>
      <c r="G98" s="49"/>
      <c r="H98" s="49"/>
      <c r="I98" s="84"/>
      <c r="J98" s="84"/>
      <c r="K98" s="84"/>
      <c r="L98" s="84"/>
      <c r="M98" s="84"/>
      <c r="N98" s="84"/>
      <c r="O98" s="84"/>
      <c r="P98" s="49"/>
      <c r="Q98" s="49"/>
      <c r="R98" s="49"/>
      <c r="S98" s="49"/>
    </row>
    <row r="99" spans="2:19" x14ac:dyDescent="0.25">
      <c r="B99" s="49"/>
      <c r="C99" s="49"/>
      <c r="D99" s="49"/>
      <c r="E99" s="49"/>
      <c r="F99" s="49"/>
      <c r="G99" s="49"/>
      <c r="H99" s="49"/>
      <c r="I99" s="84"/>
      <c r="J99" s="84"/>
      <c r="K99" s="84"/>
      <c r="L99" s="84"/>
      <c r="M99" s="84"/>
      <c r="N99" s="84"/>
      <c r="O99" s="84"/>
      <c r="P99" s="49"/>
      <c r="Q99" s="49"/>
      <c r="R99" s="49"/>
      <c r="S99" s="49"/>
    </row>
    <row r="100" spans="2:19" x14ac:dyDescent="0.25">
      <c r="B100" s="49"/>
      <c r="C100" s="49"/>
      <c r="D100" s="49"/>
      <c r="E100" s="49"/>
      <c r="F100" s="49"/>
      <c r="G100" s="49"/>
      <c r="H100" s="49"/>
      <c r="I100" s="84"/>
      <c r="J100" s="84"/>
      <c r="K100" s="84"/>
      <c r="L100" s="84"/>
      <c r="M100" s="84"/>
      <c r="N100" s="84"/>
      <c r="O100" s="84"/>
      <c r="P100" s="49"/>
      <c r="Q100" s="49"/>
      <c r="R100" s="49"/>
      <c r="S100" s="49"/>
    </row>
    <row r="101" spans="2:19" x14ac:dyDescent="0.25">
      <c r="B101" s="49"/>
      <c r="C101" s="49"/>
      <c r="D101" s="49"/>
      <c r="E101" s="49"/>
      <c r="F101" s="49"/>
      <c r="G101" s="49"/>
      <c r="H101" s="49"/>
      <c r="I101" s="84"/>
      <c r="J101" s="84"/>
      <c r="K101" s="84"/>
      <c r="L101" s="84"/>
      <c r="M101" s="84"/>
      <c r="N101" s="84"/>
      <c r="O101" s="84"/>
      <c r="P101" s="49"/>
      <c r="Q101" s="49"/>
      <c r="R101" s="49"/>
      <c r="S101" s="49"/>
    </row>
    <row r="102" spans="2:19" x14ac:dyDescent="0.25">
      <c r="B102" s="49"/>
      <c r="C102" s="49"/>
      <c r="D102" s="49"/>
      <c r="E102" s="49"/>
      <c r="F102" s="49"/>
      <c r="G102" s="49"/>
      <c r="H102" s="49"/>
      <c r="I102" s="84"/>
      <c r="J102" s="84"/>
      <c r="K102" s="84"/>
      <c r="L102" s="84"/>
      <c r="M102" s="84"/>
      <c r="N102" s="84"/>
      <c r="O102" s="84"/>
      <c r="P102" s="49"/>
      <c r="Q102" s="49"/>
      <c r="R102" s="49"/>
      <c r="S102" s="49"/>
    </row>
    <row r="103" spans="2:19" x14ac:dyDescent="0.25">
      <c r="B103" s="49"/>
      <c r="C103" s="49"/>
      <c r="D103" s="49"/>
      <c r="E103" s="49"/>
      <c r="F103" s="49"/>
      <c r="G103" s="49"/>
      <c r="H103" s="49"/>
      <c r="I103" s="84"/>
      <c r="J103" s="84"/>
      <c r="K103" s="84"/>
      <c r="L103" s="84"/>
      <c r="M103" s="84"/>
      <c r="N103" s="84"/>
      <c r="O103" s="84"/>
      <c r="P103" s="49"/>
      <c r="Q103" s="49"/>
      <c r="R103" s="49"/>
      <c r="S103" s="49"/>
    </row>
    <row r="104" spans="2:19" x14ac:dyDescent="0.25">
      <c r="B104" s="49"/>
      <c r="C104" s="49"/>
      <c r="D104" s="49"/>
      <c r="E104" s="49"/>
      <c r="F104" s="49"/>
      <c r="G104" s="49"/>
      <c r="H104" s="49"/>
      <c r="I104" s="84"/>
      <c r="J104" s="84"/>
      <c r="K104" s="84"/>
      <c r="L104" s="84"/>
      <c r="M104" s="84"/>
      <c r="N104" s="84"/>
      <c r="O104" s="84"/>
      <c r="P104" s="49"/>
      <c r="Q104" s="49"/>
      <c r="R104" s="49"/>
      <c r="S104" s="49"/>
    </row>
    <row r="105" spans="2:19" x14ac:dyDescent="0.25">
      <c r="B105" s="49"/>
      <c r="C105" s="49"/>
      <c r="D105" s="49"/>
      <c r="E105" s="49"/>
      <c r="F105" s="49"/>
      <c r="G105" s="49"/>
      <c r="H105" s="49"/>
      <c r="I105" s="84"/>
      <c r="J105" s="84"/>
      <c r="K105" s="84"/>
      <c r="L105" s="84"/>
      <c r="M105" s="84"/>
      <c r="N105" s="84"/>
      <c r="O105" s="84"/>
      <c r="P105" s="49"/>
      <c r="Q105" s="49"/>
      <c r="R105" s="49"/>
      <c r="S105" s="49"/>
    </row>
    <row r="106" spans="2:19" x14ac:dyDescent="0.25">
      <c r="B106" s="49"/>
      <c r="C106" s="49"/>
      <c r="D106" s="49"/>
      <c r="E106" s="49"/>
      <c r="F106" s="49"/>
      <c r="G106" s="49"/>
      <c r="H106" s="49"/>
      <c r="I106" s="84"/>
      <c r="J106" s="84"/>
      <c r="K106" s="84"/>
      <c r="L106" s="84"/>
      <c r="M106" s="84"/>
      <c r="N106" s="84"/>
      <c r="O106" s="84"/>
      <c r="P106" s="49"/>
      <c r="Q106" s="49"/>
      <c r="R106" s="49"/>
      <c r="S106" s="49"/>
    </row>
    <row r="107" spans="2:19" x14ac:dyDescent="0.25">
      <c r="B107" s="49"/>
      <c r="C107" s="49"/>
      <c r="D107" s="49"/>
      <c r="E107" s="49"/>
      <c r="F107" s="49"/>
      <c r="G107" s="49"/>
      <c r="H107" s="49"/>
      <c r="I107" s="84"/>
      <c r="J107" s="84"/>
      <c r="K107" s="84"/>
      <c r="L107" s="84"/>
      <c r="M107" s="84"/>
      <c r="N107" s="84"/>
      <c r="O107" s="84"/>
      <c r="P107" s="49"/>
      <c r="Q107" s="49"/>
      <c r="R107" s="49"/>
      <c r="S107" s="49"/>
    </row>
    <row r="108" spans="2:19" x14ac:dyDescent="0.25">
      <c r="B108" s="49"/>
      <c r="C108" s="49"/>
      <c r="D108" s="49"/>
      <c r="E108" s="49"/>
      <c r="F108" s="49"/>
      <c r="G108" s="49"/>
      <c r="H108" s="49"/>
      <c r="I108" s="84"/>
      <c r="J108" s="84"/>
      <c r="K108" s="84"/>
      <c r="L108" s="84"/>
      <c r="M108" s="84"/>
      <c r="N108" s="84"/>
      <c r="O108" s="84"/>
      <c r="P108" s="49"/>
      <c r="Q108" s="49"/>
      <c r="R108" s="49"/>
      <c r="S108" s="49"/>
    </row>
    <row r="109" spans="2:19" x14ac:dyDescent="0.25">
      <c r="B109" s="49"/>
      <c r="C109" s="49"/>
      <c r="D109" s="49"/>
      <c r="E109" s="49"/>
      <c r="F109" s="49"/>
      <c r="G109" s="49"/>
      <c r="H109" s="49"/>
      <c r="I109" s="84"/>
      <c r="J109" s="84"/>
      <c r="K109" s="84"/>
      <c r="L109" s="84"/>
      <c r="M109" s="84"/>
      <c r="N109" s="84"/>
      <c r="O109" s="84"/>
      <c r="P109" s="49"/>
      <c r="Q109" s="49"/>
      <c r="R109" s="49"/>
      <c r="S109" s="49"/>
    </row>
    <row r="110" spans="2:19" x14ac:dyDescent="0.25">
      <c r="B110" s="49"/>
      <c r="C110" s="49"/>
      <c r="D110" s="49"/>
      <c r="E110" s="49"/>
      <c r="F110" s="49"/>
      <c r="G110" s="49"/>
      <c r="H110" s="49"/>
      <c r="I110" s="84"/>
      <c r="J110" s="84"/>
      <c r="K110" s="84"/>
      <c r="L110" s="84"/>
      <c r="M110" s="84"/>
      <c r="N110" s="84"/>
      <c r="O110" s="84"/>
      <c r="P110" s="49"/>
      <c r="Q110" s="49"/>
      <c r="R110" s="49"/>
      <c r="S110" s="49"/>
    </row>
    <row r="111" spans="2:19" x14ac:dyDescent="0.25">
      <c r="B111" s="49"/>
      <c r="C111" s="49"/>
      <c r="D111" s="49"/>
      <c r="E111" s="49"/>
      <c r="F111" s="49"/>
      <c r="G111" s="49"/>
      <c r="H111" s="49"/>
      <c r="I111" s="84"/>
      <c r="J111" s="84"/>
      <c r="K111" s="84"/>
      <c r="L111" s="84"/>
      <c r="M111" s="84"/>
      <c r="N111" s="84"/>
      <c r="O111" s="84"/>
      <c r="P111" s="49"/>
      <c r="Q111" s="49"/>
      <c r="R111" s="49"/>
      <c r="S111" s="49"/>
    </row>
    <row r="112" spans="2:19" x14ac:dyDescent="0.25">
      <c r="B112" s="49"/>
      <c r="C112" s="49"/>
      <c r="D112" s="49"/>
      <c r="E112" s="49"/>
      <c r="F112" s="49"/>
      <c r="G112" s="49"/>
      <c r="H112" s="49"/>
      <c r="I112" s="84"/>
      <c r="J112" s="84"/>
      <c r="K112" s="84"/>
      <c r="L112" s="84"/>
      <c r="M112" s="84"/>
      <c r="N112" s="84"/>
      <c r="O112" s="84"/>
      <c r="P112" s="49"/>
      <c r="Q112" s="49"/>
      <c r="R112" s="49"/>
      <c r="S112" s="49"/>
    </row>
    <row r="113" spans="2:19" x14ac:dyDescent="0.25">
      <c r="B113" s="49"/>
      <c r="C113" s="49"/>
      <c r="D113" s="49"/>
      <c r="E113" s="49"/>
      <c r="F113" s="49"/>
      <c r="G113" s="49"/>
      <c r="H113" s="49"/>
      <c r="I113" s="84"/>
      <c r="J113" s="84"/>
      <c r="K113" s="84"/>
      <c r="L113" s="84"/>
      <c r="M113" s="84"/>
      <c r="N113" s="84"/>
      <c r="O113" s="84"/>
      <c r="P113" s="49"/>
      <c r="Q113" s="49"/>
      <c r="R113" s="49"/>
      <c r="S113" s="49"/>
    </row>
    <row r="114" spans="2:19" x14ac:dyDescent="0.25">
      <c r="B114" s="49"/>
      <c r="C114" s="49"/>
      <c r="D114" s="49"/>
      <c r="E114" s="49"/>
      <c r="F114" s="49"/>
      <c r="G114" s="49"/>
      <c r="H114" s="49"/>
      <c r="I114" s="84"/>
      <c r="J114" s="84"/>
      <c r="K114" s="84"/>
      <c r="L114" s="84"/>
      <c r="M114" s="84"/>
      <c r="N114" s="84"/>
      <c r="O114" s="84"/>
      <c r="P114" s="49"/>
      <c r="Q114" s="49"/>
      <c r="R114" s="49"/>
      <c r="S114" s="49"/>
    </row>
    <row r="115" spans="2:19" x14ac:dyDescent="0.25">
      <c r="B115" s="49"/>
      <c r="C115" s="49"/>
      <c r="D115" s="49"/>
      <c r="E115" s="49"/>
      <c r="F115" s="49"/>
      <c r="G115" s="49"/>
      <c r="H115" s="49"/>
      <c r="I115" s="84"/>
      <c r="J115" s="84"/>
      <c r="K115" s="84"/>
      <c r="L115" s="84"/>
      <c r="M115" s="84"/>
      <c r="N115" s="84"/>
      <c r="O115" s="84"/>
      <c r="P115" s="49"/>
      <c r="Q115" s="49"/>
      <c r="R115" s="49"/>
      <c r="S115" s="49"/>
    </row>
    <row r="116" spans="2:19" x14ac:dyDescent="0.25">
      <c r="B116" s="49"/>
      <c r="C116" s="49"/>
      <c r="D116" s="49"/>
      <c r="E116" s="49"/>
      <c r="F116" s="49"/>
      <c r="G116" s="49"/>
      <c r="H116" s="49"/>
      <c r="I116" s="84"/>
      <c r="J116" s="84"/>
      <c r="K116" s="84"/>
      <c r="L116" s="84"/>
      <c r="M116" s="84"/>
      <c r="N116" s="84"/>
      <c r="O116" s="84"/>
      <c r="P116" s="49"/>
      <c r="Q116" s="49"/>
      <c r="R116" s="49"/>
      <c r="S116" s="49"/>
    </row>
    <row r="117" spans="2:19" x14ac:dyDescent="0.25">
      <c r="B117" s="49"/>
      <c r="C117" s="49"/>
      <c r="D117" s="49"/>
      <c r="E117" s="49"/>
      <c r="F117" s="49"/>
      <c r="G117" s="49"/>
      <c r="H117" s="49"/>
      <c r="I117" s="84"/>
      <c r="J117" s="84"/>
      <c r="K117" s="84"/>
      <c r="L117" s="84"/>
      <c r="M117" s="84"/>
      <c r="N117" s="84"/>
      <c r="O117" s="84"/>
      <c r="P117" s="49"/>
      <c r="Q117" s="49"/>
      <c r="R117" s="49"/>
      <c r="S117" s="49"/>
    </row>
    <row r="118" spans="2:19" x14ac:dyDescent="0.25">
      <c r="B118" s="49"/>
      <c r="C118" s="49"/>
      <c r="D118" s="49"/>
      <c r="E118" s="49"/>
      <c r="F118" s="49"/>
      <c r="G118" s="49"/>
      <c r="H118" s="49"/>
      <c r="I118" s="84"/>
      <c r="J118" s="84"/>
      <c r="K118" s="84"/>
      <c r="L118" s="84"/>
      <c r="M118" s="84"/>
      <c r="N118" s="84"/>
      <c r="O118" s="84"/>
      <c r="P118" s="49"/>
      <c r="Q118" s="49"/>
      <c r="R118" s="49"/>
      <c r="S118" s="49"/>
    </row>
    <row r="119" spans="2:19" x14ac:dyDescent="0.25">
      <c r="B119" s="49"/>
      <c r="C119" s="49"/>
      <c r="D119" s="49"/>
      <c r="E119" s="49"/>
      <c r="F119" s="49"/>
      <c r="G119" s="49"/>
      <c r="H119" s="49"/>
      <c r="I119" s="84"/>
      <c r="J119" s="84"/>
      <c r="K119" s="84"/>
      <c r="L119" s="84"/>
      <c r="M119" s="84"/>
      <c r="N119" s="84"/>
      <c r="O119" s="84"/>
      <c r="P119" s="49"/>
      <c r="Q119" s="49"/>
      <c r="R119" s="49"/>
      <c r="S119" s="49"/>
    </row>
    <row r="120" spans="2:19" x14ac:dyDescent="0.25">
      <c r="B120" s="49"/>
      <c r="C120" s="49"/>
      <c r="D120" s="49"/>
      <c r="E120" s="49"/>
      <c r="F120" s="49"/>
      <c r="G120" s="49"/>
      <c r="H120" s="49"/>
      <c r="I120" s="84"/>
      <c r="J120" s="84"/>
      <c r="K120" s="84"/>
      <c r="L120" s="84"/>
      <c r="M120" s="84"/>
      <c r="N120" s="84"/>
      <c r="O120" s="84"/>
      <c r="P120" s="49"/>
      <c r="Q120" s="49"/>
      <c r="R120" s="49"/>
      <c r="S120" s="49"/>
    </row>
    <row r="121" spans="2:19" x14ac:dyDescent="0.25">
      <c r="B121" s="49"/>
      <c r="C121" s="49"/>
      <c r="D121" s="49"/>
      <c r="E121" s="49"/>
      <c r="F121" s="49"/>
      <c r="G121" s="49"/>
      <c r="H121" s="49"/>
      <c r="I121" s="84"/>
      <c r="J121" s="84"/>
      <c r="K121" s="84"/>
      <c r="L121" s="84"/>
      <c r="M121" s="84"/>
      <c r="N121" s="84"/>
      <c r="O121" s="84"/>
      <c r="P121" s="49"/>
      <c r="Q121" s="49"/>
      <c r="R121" s="49"/>
      <c r="S121" s="49"/>
    </row>
    <row r="122" spans="2:19" x14ac:dyDescent="0.25">
      <c r="B122" s="49"/>
      <c r="C122" s="49"/>
      <c r="D122" s="49"/>
      <c r="E122" s="49"/>
      <c r="F122" s="49"/>
      <c r="G122" s="49"/>
      <c r="H122" s="49"/>
      <c r="I122" s="84"/>
      <c r="J122" s="84"/>
      <c r="K122" s="84"/>
      <c r="L122" s="84"/>
      <c r="M122" s="84"/>
      <c r="N122" s="84"/>
      <c r="O122" s="84"/>
      <c r="P122" s="49"/>
      <c r="Q122" s="49"/>
      <c r="R122" s="49"/>
      <c r="S122" s="49"/>
    </row>
    <row r="123" spans="2:19" x14ac:dyDescent="0.25">
      <c r="B123" s="49"/>
      <c r="C123" s="49"/>
      <c r="D123" s="49"/>
      <c r="E123" s="49"/>
      <c r="F123" s="49"/>
      <c r="G123" s="49"/>
      <c r="H123" s="49"/>
      <c r="I123" s="84"/>
      <c r="J123" s="84"/>
      <c r="K123" s="84"/>
      <c r="L123" s="84"/>
      <c r="M123" s="84"/>
      <c r="N123" s="84"/>
      <c r="O123" s="84"/>
      <c r="P123" s="49"/>
      <c r="Q123" s="49"/>
      <c r="R123" s="49"/>
      <c r="S123" s="49"/>
    </row>
    <row r="124" spans="2:19" x14ac:dyDescent="0.25">
      <c r="B124" s="49"/>
      <c r="C124" s="49"/>
      <c r="D124" s="49"/>
      <c r="E124" s="49"/>
      <c r="F124" s="49"/>
      <c r="G124" s="49"/>
      <c r="H124" s="49"/>
      <c r="I124" s="84"/>
      <c r="J124" s="84"/>
      <c r="K124" s="84"/>
      <c r="L124" s="84"/>
      <c r="M124" s="84"/>
      <c r="N124" s="84"/>
      <c r="O124" s="84"/>
      <c r="P124" s="49"/>
      <c r="Q124" s="49"/>
      <c r="R124" s="49"/>
      <c r="S124" s="49"/>
    </row>
    <row r="125" spans="2:19" x14ac:dyDescent="0.25">
      <c r="B125" s="49"/>
      <c r="C125" s="49"/>
      <c r="D125" s="49"/>
      <c r="E125" s="49"/>
      <c r="F125" s="49"/>
      <c r="G125" s="49"/>
      <c r="H125" s="49"/>
      <c r="I125" s="84"/>
      <c r="J125" s="84"/>
      <c r="K125" s="84"/>
      <c r="L125" s="84"/>
      <c r="M125" s="84"/>
      <c r="N125" s="84"/>
      <c r="O125" s="84"/>
      <c r="P125" s="49"/>
      <c r="Q125" s="49"/>
      <c r="R125" s="49"/>
      <c r="S125" s="49"/>
    </row>
    <row r="126" spans="2:19" x14ac:dyDescent="0.25">
      <c r="B126" s="49"/>
      <c r="C126" s="49"/>
      <c r="D126" s="49"/>
      <c r="E126" s="49"/>
      <c r="F126" s="49"/>
      <c r="G126" s="49"/>
      <c r="H126" s="49"/>
      <c r="I126" s="84"/>
      <c r="J126" s="84"/>
      <c r="K126" s="84"/>
      <c r="L126" s="84"/>
      <c r="M126" s="84"/>
      <c r="N126" s="84"/>
      <c r="O126" s="84"/>
      <c r="P126" s="49"/>
      <c r="Q126" s="49"/>
      <c r="R126" s="49"/>
      <c r="S126" s="49"/>
    </row>
    <row r="127" spans="2:19" x14ac:dyDescent="0.25">
      <c r="B127" s="49"/>
      <c r="C127" s="49"/>
      <c r="D127" s="49"/>
      <c r="E127" s="49"/>
      <c r="F127" s="49"/>
      <c r="G127" s="49"/>
      <c r="H127" s="49"/>
      <c r="I127" s="84"/>
      <c r="J127" s="84"/>
      <c r="K127" s="84"/>
      <c r="L127" s="84"/>
      <c r="M127" s="84"/>
      <c r="N127" s="84"/>
      <c r="O127" s="84"/>
      <c r="P127" s="49"/>
      <c r="Q127" s="49"/>
      <c r="R127" s="49"/>
      <c r="S127" s="49"/>
    </row>
    <row r="128" spans="2:19" x14ac:dyDescent="0.25">
      <c r="B128" s="49"/>
      <c r="C128" s="49"/>
      <c r="D128" s="49"/>
      <c r="E128" s="49"/>
      <c r="F128" s="49"/>
      <c r="G128" s="49"/>
      <c r="H128" s="49"/>
      <c r="I128" s="84"/>
      <c r="J128" s="84"/>
      <c r="K128" s="84"/>
      <c r="L128" s="84"/>
      <c r="M128" s="84"/>
      <c r="N128" s="84"/>
      <c r="O128" s="84"/>
      <c r="P128" s="49"/>
      <c r="Q128" s="49"/>
      <c r="R128" s="49"/>
      <c r="S128" s="49"/>
    </row>
    <row r="129" spans="2:19" x14ac:dyDescent="0.25">
      <c r="B129" s="49"/>
      <c r="C129" s="49"/>
      <c r="D129" s="49"/>
      <c r="E129" s="49"/>
      <c r="F129" s="49"/>
      <c r="G129" s="49"/>
      <c r="H129" s="49"/>
      <c r="I129" s="51"/>
      <c r="J129" s="51"/>
      <c r="K129" s="51"/>
      <c r="L129" s="51"/>
      <c r="M129" s="51"/>
      <c r="N129" s="51"/>
      <c r="O129" s="49"/>
      <c r="P129" s="49"/>
      <c r="Q129" s="49"/>
      <c r="R129" s="49"/>
      <c r="S129" s="49"/>
    </row>
    <row r="130" spans="2:19" x14ac:dyDescent="0.25">
      <c r="B130" s="49"/>
      <c r="C130" s="49"/>
      <c r="D130" s="49"/>
      <c r="E130" s="49"/>
      <c r="F130" s="49"/>
      <c r="G130" s="49"/>
      <c r="H130" s="49"/>
      <c r="I130" s="51"/>
      <c r="J130" s="51"/>
      <c r="K130" s="51"/>
      <c r="L130" s="51"/>
      <c r="M130" s="51"/>
      <c r="N130" s="51"/>
      <c r="O130" s="49"/>
      <c r="P130" s="49"/>
      <c r="Q130" s="49"/>
      <c r="R130" s="49"/>
      <c r="S130" s="49"/>
    </row>
    <row r="131" spans="2:19" x14ac:dyDescent="0.25">
      <c r="B131" s="49"/>
      <c r="C131" s="49"/>
      <c r="D131" s="49"/>
      <c r="E131" s="49"/>
      <c r="F131" s="49"/>
      <c r="G131" s="49"/>
      <c r="H131" s="49"/>
      <c r="I131" s="51"/>
      <c r="J131" s="51"/>
      <c r="K131" s="51"/>
      <c r="L131" s="51"/>
      <c r="M131" s="51"/>
      <c r="N131" s="51"/>
      <c r="O131" s="49"/>
      <c r="P131" s="49"/>
      <c r="Q131" s="49"/>
      <c r="R131" s="49"/>
      <c r="S131" s="49"/>
    </row>
    <row r="132" spans="2:19" x14ac:dyDescent="0.25">
      <c r="B132" s="49"/>
      <c r="C132" s="49"/>
      <c r="D132" s="49"/>
      <c r="E132" s="49"/>
      <c r="F132" s="49"/>
      <c r="G132" s="49"/>
      <c r="H132" s="49"/>
      <c r="I132" s="51"/>
      <c r="J132" s="51"/>
      <c r="K132" s="51"/>
      <c r="L132" s="51"/>
      <c r="M132" s="51"/>
      <c r="N132" s="51"/>
      <c r="O132" s="49"/>
      <c r="P132" s="49"/>
      <c r="Q132" s="49"/>
      <c r="R132" s="49"/>
      <c r="S132" s="49"/>
    </row>
    <row r="133" spans="2:19" x14ac:dyDescent="0.25">
      <c r="B133" s="49"/>
      <c r="C133" s="49"/>
      <c r="D133" s="49"/>
      <c r="E133" s="49"/>
      <c r="F133" s="49"/>
      <c r="G133" s="49"/>
      <c r="H133" s="49"/>
      <c r="I133" s="51"/>
      <c r="J133" s="51"/>
      <c r="K133" s="51"/>
      <c r="L133" s="51"/>
      <c r="M133" s="51"/>
      <c r="N133" s="51"/>
      <c r="O133" s="49"/>
      <c r="P133" s="49"/>
      <c r="Q133" s="49"/>
      <c r="R133" s="49"/>
      <c r="S133" s="49"/>
    </row>
    <row r="134" spans="2:19" x14ac:dyDescent="0.25">
      <c r="B134" s="49"/>
      <c r="C134" s="49"/>
      <c r="D134" s="49"/>
      <c r="E134" s="49"/>
      <c r="F134" s="49"/>
      <c r="G134" s="49"/>
      <c r="H134" s="49"/>
      <c r="I134" s="51"/>
      <c r="J134" s="51"/>
      <c r="K134" s="51"/>
      <c r="L134" s="51"/>
      <c r="M134" s="51"/>
      <c r="N134" s="51"/>
      <c r="O134" s="49"/>
      <c r="P134" s="49"/>
      <c r="Q134" s="49"/>
      <c r="R134" s="49"/>
      <c r="S134" s="49"/>
    </row>
    <row r="135" spans="2:19" x14ac:dyDescent="0.25">
      <c r="B135" s="49"/>
      <c r="C135" s="49"/>
      <c r="D135" s="49"/>
      <c r="E135" s="49"/>
      <c r="F135" s="49"/>
      <c r="G135" s="49"/>
      <c r="H135" s="49"/>
      <c r="I135" s="51"/>
      <c r="J135" s="51"/>
      <c r="K135" s="51"/>
      <c r="L135" s="51"/>
      <c r="M135" s="51"/>
      <c r="N135" s="51"/>
      <c r="O135" s="49"/>
      <c r="P135" s="49"/>
      <c r="Q135" s="49"/>
      <c r="R135" s="49"/>
      <c r="S135" s="49"/>
    </row>
    <row r="136" spans="2:19" x14ac:dyDescent="0.25">
      <c r="B136" s="49"/>
      <c r="C136" s="49"/>
      <c r="D136" s="49"/>
      <c r="E136" s="49"/>
      <c r="F136" s="49"/>
      <c r="G136" s="49"/>
      <c r="H136" s="49"/>
      <c r="I136" s="51"/>
      <c r="J136" s="51"/>
      <c r="K136" s="51"/>
      <c r="L136" s="51"/>
      <c r="M136" s="51"/>
      <c r="N136" s="51"/>
      <c r="O136" s="49"/>
      <c r="P136" s="49"/>
      <c r="Q136" s="49"/>
      <c r="R136" s="49"/>
      <c r="S136" s="49"/>
    </row>
    <row r="137" spans="2:19" x14ac:dyDescent="0.25">
      <c r="B137" s="49"/>
      <c r="C137" s="49"/>
      <c r="D137" s="49"/>
      <c r="E137" s="49"/>
      <c r="F137" s="49"/>
      <c r="G137" s="49"/>
      <c r="H137" s="49"/>
      <c r="I137" s="51"/>
      <c r="J137" s="51"/>
      <c r="K137" s="51"/>
      <c r="L137" s="51"/>
      <c r="M137" s="51"/>
      <c r="N137" s="51"/>
      <c r="O137" s="49"/>
      <c r="P137" s="49"/>
      <c r="Q137" s="49"/>
      <c r="R137" s="49"/>
      <c r="S137" s="49"/>
    </row>
    <row r="138" spans="2:19" x14ac:dyDescent="0.25">
      <c r="B138" s="49"/>
      <c r="C138" s="49"/>
      <c r="D138" s="49"/>
      <c r="E138" s="49"/>
      <c r="F138" s="49"/>
      <c r="G138" s="49"/>
      <c r="H138" s="49"/>
      <c r="I138" s="51"/>
      <c r="J138" s="51"/>
      <c r="K138" s="51"/>
      <c r="L138" s="51"/>
      <c r="M138" s="51"/>
      <c r="N138" s="51"/>
      <c r="O138" s="49"/>
      <c r="P138" s="49"/>
      <c r="Q138" s="49"/>
      <c r="R138" s="49"/>
      <c r="S138" s="49"/>
    </row>
    <row r="139" spans="2:19" x14ac:dyDescent="0.25">
      <c r="B139" s="49"/>
      <c r="C139" s="49"/>
      <c r="D139" s="49"/>
      <c r="E139" s="49"/>
      <c r="F139" s="49"/>
      <c r="G139" s="49"/>
      <c r="H139" s="49"/>
      <c r="I139" s="51"/>
      <c r="J139" s="51"/>
      <c r="K139" s="51"/>
      <c r="L139" s="51"/>
      <c r="M139" s="51"/>
      <c r="N139" s="51"/>
      <c r="O139" s="49"/>
      <c r="P139" s="49"/>
      <c r="Q139" s="49"/>
      <c r="R139" s="49"/>
      <c r="S139" s="49"/>
    </row>
    <row r="140" spans="2:19" x14ac:dyDescent="0.25">
      <c r="B140" s="49"/>
      <c r="C140" s="49"/>
      <c r="D140" s="49"/>
      <c r="E140" s="49"/>
      <c r="F140" s="49"/>
      <c r="G140" s="49"/>
      <c r="H140" s="49"/>
      <c r="I140" s="51"/>
      <c r="J140" s="51"/>
      <c r="K140" s="51"/>
      <c r="L140" s="51"/>
      <c r="M140" s="51"/>
      <c r="N140" s="51"/>
      <c r="O140" s="49"/>
      <c r="P140" s="49"/>
      <c r="Q140" s="49"/>
      <c r="R140" s="49"/>
      <c r="S140" s="49"/>
    </row>
    <row r="141" spans="2:19" x14ac:dyDescent="0.25">
      <c r="B141" s="49"/>
      <c r="C141" s="49"/>
      <c r="D141" s="49"/>
      <c r="E141" s="49"/>
      <c r="F141" s="49"/>
      <c r="G141" s="49"/>
      <c r="H141" s="49"/>
      <c r="I141" s="51"/>
      <c r="J141" s="51"/>
      <c r="K141" s="51"/>
      <c r="L141" s="51"/>
      <c r="M141" s="51"/>
      <c r="N141" s="51"/>
      <c r="O141" s="49"/>
      <c r="P141" s="49"/>
      <c r="Q141" s="49"/>
      <c r="R141" s="49"/>
      <c r="S141" s="49"/>
    </row>
    <row r="142" spans="2:19" x14ac:dyDescent="0.25">
      <c r="B142" s="49"/>
      <c r="C142" s="49"/>
      <c r="D142" s="49"/>
      <c r="E142" s="49"/>
      <c r="F142" s="49"/>
      <c r="G142" s="49"/>
      <c r="H142" s="49"/>
      <c r="I142" s="51"/>
      <c r="J142" s="51"/>
      <c r="K142" s="51"/>
      <c r="L142" s="51"/>
      <c r="M142" s="51"/>
      <c r="N142" s="51"/>
      <c r="O142" s="49"/>
      <c r="P142" s="49"/>
      <c r="Q142" s="49"/>
      <c r="R142" s="49"/>
      <c r="S142" s="49"/>
    </row>
    <row r="143" spans="2:19" x14ac:dyDescent="0.25">
      <c r="B143" s="49"/>
      <c r="C143" s="49"/>
      <c r="D143" s="49"/>
      <c r="E143" s="49"/>
      <c r="F143" s="49"/>
      <c r="G143" s="49"/>
      <c r="H143" s="49"/>
      <c r="I143" s="51"/>
      <c r="J143" s="51"/>
      <c r="K143" s="51"/>
      <c r="L143" s="51"/>
      <c r="M143" s="51"/>
      <c r="N143" s="51"/>
      <c r="O143" s="49"/>
      <c r="P143" s="49"/>
      <c r="Q143" s="49"/>
      <c r="R143" s="49"/>
      <c r="S143" s="49"/>
    </row>
    <row r="144" spans="2:19" x14ac:dyDescent="0.25">
      <c r="B144" s="49"/>
      <c r="C144" s="49"/>
      <c r="D144" s="49"/>
      <c r="E144" s="49"/>
      <c r="F144" s="49"/>
      <c r="G144" s="49"/>
      <c r="H144" s="49"/>
      <c r="I144" s="51"/>
      <c r="J144" s="51"/>
      <c r="K144" s="51"/>
      <c r="L144" s="51"/>
      <c r="M144" s="51"/>
      <c r="N144" s="51"/>
      <c r="O144" s="49"/>
      <c r="P144" s="49"/>
      <c r="Q144" s="49"/>
      <c r="R144" s="49"/>
      <c r="S144" s="49"/>
    </row>
    <row r="145" spans="2:19" x14ac:dyDescent="0.25">
      <c r="B145" s="49"/>
      <c r="C145" s="49"/>
      <c r="D145" s="49"/>
      <c r="E145" s="49"/>
      <c r="F145" s="49"/>
      <c r="G145" s="49"/>
      <c r="H145" s="49"/>
      <c r="I145" s="51"/>
      <c r="J145" s="51"/>
      <c r="K145" s="51"/>
      <c r="L145" s="51"/>
      <c r="M145" s="51"/>
      <c r="N145" s="51"/>
      <c r="O145" s="49"/>
      <c r="P145" s="49"/>
      <c r="Q145" s="49"/>
      <c r="R145" s="49"/>
      <c r="S145" s="49"/>
    </row>
    <row r="146" spans="2:19" x14ac:dyDescent="0.25">
      <c r="B146" s="49"/>
      <c r="C146" s="49"/>
      <c r="D146" s="49"/>
      <c r="E146" s="49"/>
      <c r="F146" s="49"/>
      <c r="G146" s="49"/>
      <c r="H146" s="49"/>
      <c r="I146" s="51"/>
      <c r="J146" s="51"/>
      <c r="K146" s="51"/>
      <c r="L146" s="51"/>
      <c r="M146" s="51"/>
      <c r="N146" s="51"/>
      <c r="O146" s="49"/>
      <c r="P146" s="49"/>
      <c r="Q146" s="49"/>
      <c r="R146" s="49"/>
      <c r="S146" s="49"/>
    </row>
    <row r="147" spans="2:19" x14ac:dyDescent="0.25">
      <c r="B147" s="49"/>
      <c r="C147" s="49"/>
      <c r="D147" s="49"/>
      <c r="E147" s="49"/>
      <c r="F147" s="49"/>
      <c r="G147" s="49"/>
      <c r="H147" s="49"/>
      <c r="I147" s="51"/>
      <c r="J147" s="51"/>
      <c r="K147" s="51"/>
      <c r="L147" s="51"/>
      <c r="M147" s="51"/>
      <c r="N147" s="51"/>
      <c r="O147" s="49"/>
      <c r="P147" s="49"/>
      <c r="Q147" s="49"/>
      <c r="R147" s="49"/>
      <c r="S147" s="49"/>
    </row>
    <row r="148" spans="2:19" x14ac:dyDescent="0.25">
      <c r="B148" s="49"/>
      <c r="C148" s="49"/>
      <c r="D148" s="49"/>
      <c r="E148" s="49"/>
      <c r="F148" s="49"/>
      <c r="G148" s="49"/>
      <c r="H148" s="49"/>
      <c r="I148" s="51"/>
      <c r="J148" s="51"/>
      <c r="K148" s="51"/>
      <c r="L148" s="51"/>
      <c r="M148" s="51"/>
      <c r="N148" s="51"/>
      <c r="O148" s="49"/>
      <c r="P148" s="49"/>
      <c r="Q148" s="49"/>
      <c r="R148" s="49"/>
      <c r="S148" s="49"/>
    </row>
    <row r="149" spans="2:19" x14ac:dyDescent="0.25">
      <c r="B149" s="49"/>
      <c r="C149" s="49"/>
      <c r="D149" s="49"/>
      <c r="E149" s="49"/>
      <c r="F149" s="49"/>
      <c r="G149" s="49"/>
      <c r="H149" s="49"/>
      <c r="I149" s="51"/>
      <c r="J149" s="51"/>
      <c r="K149" s="51"/>
      <c r="L149" s="51"/>
      <c r="M149" s="51"/>
      <c r="N149" s="51"/>
      <c r="O149" s="49"/>
      <c r="P149" s="49"/>
      <c r="Q149" s="49"/>
      <c r="R149" s="49"/>
      <c r="S149" s="49"/>
    </row>
    <row r="150" spans="2:19" x14ac:dyDescent="0.25">
      <c r="B150" s="49"/>
      <c r="C150" s="49"/>
      <c r="D150" s="49"/>
      <c r="E150" s="49"/>
      <c r="F150" s="49"/>
      <c r="G150" s="49"/>
      <c r="H150" s="49"/>
      <c r="I150" s="51"/>
      <c r="J150" s="51"/>
      <c r="K150" s="51"/>
      <c r="L150" s="51"/>
      <c r="M150" s="51"/>
      <c r="N150" s="51"/>
      <c r="O150" s="49"/>
      <c r="P150" s="49"/>
      <c r="Q150" s="49"/>
      <c r="R150" s="49"/>
      <c r="S150" s="49"/>
    </row>
    <row r="151" spans="2:19" x14ac:dyDescent="0.25">
      <c r="B151" s="49"/>
      <c r="C151" s="49"/>
      <c r="D151" s="49"/>
      <c r="E151" s="49"/>
      <c r="F151" s="49"/>
      <c r="G151" s="49"/>
      <c r="H151" s="49"/>
      <c r="I151" s="51"/>
      <c r="J151" s="51"/>
      <c r="K151" s="51"/>
      <c r="L151" s="51"/>
      <c r="M151" s="51"/>
      <c r="N151" s="51"/>
      <c r="O151" s="49"/>
      <c r="P151" s="49"/>
      <c r="Q151" s="49"/>
      <c r="R151" s="49"/>
      <c r="S151" s="49"/>
    </row>
    <row r="152" spans="2:19" x14ac:dyDescent="0.25">
      <c r="B152" s="49"/>
      <c r="C152" s="49"/>
      <c r="D152" s="49"/>
      <c r="E152" s="49"/>
      <c r="F152" s="49"/>
      <c r="G152" s="49"/>
      <c r="H152" s="49"/>
      <c r="I152" s="51"/>
      <c r="J152" s="51"/>
      <c r="K152" s="51"/>
      <c r="L152" s="51"/>
      <c r="M152" s="51"/>
      <c r="N152" s="51"/>
      <c r="O152" s="49"/>
      <c r="P152" s="49"/>
      <c r="Q152" s="49"/>
      <c r="R152" s="49"/>
      <c r="S152" s="49"/>
    </row>
    <row r="153" spans="2:19" x14ac:dyDescent="0.25">
      <c r="B153" s="49"/>
      <c r="C153" s="49"/>
      <c r="D153" s="49"/>
      <c r="E153" s="49"/>
      <c r="F153" s="49"/>
      <c r="G153" s="49"/>
      <c r="H153" s="49"/>
      <c r="I153" s="51"/>
      <c r="J153" s="51"/>
      <c r="K153" s="51"/>
      <c r="L153" s="51"/>
      <c r="M153" s="51"/>
      <c r="N153" s="51"/>
      <c r="O153" s="49"/>
      <c r="P153" s="49"/>
      <c r="Q153" s="49"/>
      <c r="R153" s="49"/>
      <c r="S153" s="49"/>
    </row>
    <row r="154" spans="2:19" x14ac:dyDescent="0.25">
      <c r="B154" s="49"/>
      <c r="C154" s="49"/>
      <c r="D154" s="49"/>
      <c r="E154" s="49"/>
      <c r="F154" s="49"/>
      <c r="G154" s="49"/>
      <c r="H154" s="49"/>
      <c r="I154" s="51"/>
      <c r="J154" s="51"/>
      <c r="K154" s="51"/>
      <c r="L154" s="51"/>
      <c r="M154" s="51"/>
      <c r="N154" s="51"/>
      <c r="O154" s="49"/>
      <c r="P154" s="49"/>
      <c r="Q154" s="49"/>
      <c r="R154" s="49"/>
      <c r="S154" s="49"/>
    </row>
    <row r="155" spans="2:19" x14ac:dyDescent="0.25">
      <c r="B155" s="49"/>
      <c r="C155" s="49"/>
      <c r="D155" s="49"/>
      <c r="E155" s="49"/>
      <c r="F155" s="49"/>
      <c r="G155" s="49"/>
      <c r="H155" s="49"/>
      <c r="I155" s="51"/>
      <c r="J155" s="51"/>
      <c r="K155" s="51"/>
      <c r="L155" s="51"/>
      <c r="M155" s="51"/>
      <c r="N155" s="51"/>
      <c r="O155" s="49"/>
      <c r="P155" s="49"/>
      <c r="Q155" s="49"/>
      <c r="R155" s="49"/>
      <c r="S155" s="49"/>
    </row>
    <row r="156" spans="2:19" x14ac:dyDescent="0.25">
      <c r="B156" s="49"/>
      <c r="C156" s="49"/>
      <c r="D156" s="49"/>
      <c r="E156" s="49"/>
      <c r="F156" s="49"/>
      <c r="G156" s="49"/>
      <c r="H156" s="49"/>
      <c r="I156" s="51"/>
      <c r="J156" s="51"/>
      <c r="K156" s="51"/>
      <c r="L156" s="51"/>
      <c r="M156" s="51"/>
      <c r="N156" s="51"/>
      <c r="O156" s="49"/>
      <c r="P156" s="49"/>
      <c r="Q156" s="49"/>
      <c r="R156" s="49"/>
      <c r="S156" s="49"/>
    </row>
    <row r="157" spans="2:19" x14ac:dyDescent="0.25">
      <c r="B157" s="49"/>
      <c r="C157" s="49"/>
      <c r="D157" s="49"/>
      <c r="E157" s="49"/>
      <c r="F157" s="49"/>
      <c r="G157" s="49"/>
      <c r="H157" s="49"/>
      <c r="I157" s="51"/>
      <c r="J157" s="51"/>
      <c r="K157" s="51"/>
      <c r="L157" s="51"/>
      <c r="M157" s="51"/>
      <c r="N157" s="51"/>
      <c r="O157" s="49"/>
      <c r="P157" s="49"/>
      <c r="Q157" s="49"/>
      <c r="R157" s="49"/>
      <c r="S157" s="49"/>
    </row>
    <row r="158" spans="2:19" x14ac:dyDescent="0.25">
      <c r="B158" s="49"/>
      <c r="C158" s="49"/>
      <c r="D158" s="49"/>
      <c r="E158" s="49"/>
      <c r="F158" s="49"/>
      <c r="G158" s="49"/>
      <c r="H158" s="49"/>
      <c r="I158" s="51"/>
      <c r="J158" s="51"/>
      <c r="K158" s="51"/>
      <c r="L158" s="51"/>
      <c r="M158" s="51"/>
      <c r="N158" s="51"/>
      <c r="O158" s="49"/>
      <c r="P158" s="49"/>
      <c r="Q158" s="49"/>
      <c r="R158" s="49"/>
      <c r="S158" s="49"/>
    </row>
    <row r="159" spans="2:19" x14ac:dyDescent="0.25">
      <c r="B159" s="49"/>
      <c r="C159" s="49"/>
      <c r="D159" s="49"/>
      <c r="E159" s="49"/>
      <c r="F159" s="49"/>
      <c r="G159" s="49"/>
      <c r="H159" s="49"/>
      <c r="I159" s="51"/>
      <c r="J159" s="51"/>
      <c r="K159" s="51"/>
      <c r="L159" s="51"/>
      <c r="M159" s="51"/>
      <c r="N159" s="51"/>
      <c r="O159" s="49"/>
      <c r="P159" s="49"/>
      <c r="Q159" s="49"/>
      <c r="R159" s="49"/>
      <c r="S159" s="49"/>
    </row>
    <row r="160" spans="2:19" x14ac:dyDescent="0.25">
      <c r="B160" s="49"/>
      <c r="C160" s="49"/>
      <c r="D160" s="49"/>
      <c r="E160" s="49"/>
      <c r="F160" s="49"/>
      <c r="G160" s="49"/>
      <c r="H160" s="49"/>
      <c r="I160" s="51"/>
      <c r="J160" s="51"/>
      <c r="K160" s="51"/>
      <c r="L160" s="51"/>
      <c r="M160" s="51"/>
      <c r="N160" s="51"/>
      <c r="O160" s="49"/>
      <c r="P160" s="49"/>
      <c r="Q160" s="49"/>
      <c r="R160" s="49"/>
      <c r="S160" s="49"/>
    </row>
    <row r="161" spans="2:19" x14ac:dyDescent="0.25">
      <c r="B161" s="49"/>
      <c r="C161" s="49"/>
      <c r="D161" s="49"/>
      <c r="E161" s="49"/>
      <c r="F161" s="49"/>
      <c r="G161" s="49"/>
      <c r="H161" s="49"/>
      <c r="I161" s="51"/>
      <c r="J161" s="51"/>
      <c r="K161" s="51"/>
      <c r="L161" s="51"/>
      <c r="M161" s="51"/>
      <c r="N161" s="51"/>
      <c r="O161" s="49"/>
      <c r="P161" s="49"/>
      <c r="Q161" s="49"/>
      <c r="R161" s="49"/>
      <c r="S161" s="49"/>
    </row>
    <row r="162" spans="2:19" x14ac:dyDescent="0.25">
      <c r="B162" s="49"/>
      <c r="C162" s="49"/>
      <c r="D162" s="49"/>
      <c r="E162" s="49"/>
      <c r="F162" s="49"/>
      <c r="G162" s="49"/>
      <c r="H162" s="49"/>
      <c r="I162" s="51"/>
      <c r="J162" s="51"/>
      <c r="K162" s="51"/>
      <c r="L162" s="51"/>
      <c r="M162" s="51"/>
      <c r="N162" s="51"/>
      <c r="O162" s="49"/>
      <c r="P162" s="49"/>
      <c r="Q162" s="49"/>
      <c r="R162" s="49"/>
      <c r="S162" s="49"/>
    </row>
    <row r="163" spans="2:19" x14ac:dyDescent="0.25">
      <c r="B163" s="49"/>
      <c r="C163" s="49"/>
      <c r="D163" s="49"/>
      <c r="E163" s="49"/>
      <c r="F163" s="49"/>
      <c r="G163" s="49"/>
      <c r="H163" s="49"/>
      <c r="I163" s="51"/>
      <c r="J163" s="51"/>
      <c r="K163" s="51"/>
      <c r="L163" s="51"/>
      <c r="M163" s="51"/>
      <c r="N163" s="51"/>
      <c r="O163" s="49"/>
      <c r="P163" s="49"/>
      <c r="Q163" s="49"/>
      <c r="R163" s="49"/>
      <c r="S163" s="49"/>
    </row>
    <row r="164" spans="2:19" x14ac:dyDescent="0.25">
      <c r="B164" s="49"/>
      <c r="C164" s="49"/>
      <c r="D164" s="49"/>
      <c r="E164" s="49"/>
      <c r="F164" s="49"/>
      <c r="G164" s="49"/>
      <c r="H164" s="49"/>
      <c r="I164" s="51"/>
      <c r="J164" s="51"/>
      <c r="K164" s="51"/>
      <c r="L164" s="51"/>
      <c r="M164" s="51"/>
      <c r="N164" s="51"/>
      <c r="O164" s="49"/>
      <c r="P164" s="49"/>
      <c r="Q164" s="49"/>
      <c r="R164" s="49"/>
      <c r="S164" s="49"/>
    </row>
    <row r="165" spans="2:19" x14ac:dyDescent="0.25">
      <c r="B165" s="49"/>
      <c r="C165" s="49"/>
      <c r="D165" s="49"/>
      <c r="E165" s="49"/>
      <c r="F165" s="49"/>
      <c r="G165" s="49"/>
      <c r="H165" s="49"/>
      <c r="I165" s="51"/>
      <c r="J165" s="51"/>
      <c r="K165" s="51"/>
      <c r="L165" s="51"/>
      <c r="M165" s="51"/>
      <c r="N165" s="51"/>
      <c r="O165" s="49"/>
      <c r="P165" s="49"/>
      <c r="Q165" s="49"/>
      <c r="R165" s="49"/>
      <c r="S165" s="49"/>
    </row>
    <row r="166" spans="2:19" x14ac:dyDescent="0.25">
      <c r="B166" s="49"/>
      <c r="C166" s="49"/>
      <c r="D166" s="49"/>
      <c r="E166" s="49"/>
      <c r="F166" s="49"/>
      <c r="G166" s="49"/>
      <c r="H166" s="49"/>
      <c r="I166" s="51"/>
      <c r="J166" s="51"/>
      <c r="K166" s="51"/>
      <c r="L166" s="51"/>
      <c r="M166" s="51"/>
      <c r="N166" s="51"/>
      <c r="O166" s="49"/>
      <c r="P166" s="49"/>
      <c r="Q166" s="49"/>
      <c r="R166" s="49"/>
      <c r="S166" s="49"/>
    </row>
    <row r="167" spans="2:19" x14ac:dyDescent="0.25">
      <c r="B167" s="49"/>
      <c r="C167" s="49"/>
      <c r="D167" s="49"/>
      <c r="E167" s="49"/>
      <c r="F167" s="49"/>
      <c r="G167" s="49"/>
      <c r="H167" s="49"/>
      <c r="I167" s="51"/>
      <c r="J167" s="51"/>
      <c r="K167" s="51"/>
      <c r="L167" s="51"/>
      <c r="M167" s="51"/>
      <c r="N167" s="51"/>
      <c r="O167" s="49"/>
      <c r="P167" s="49"/>
      <c r="Q167" s="49"/>
      <c r="R167" s="49"/>
      <c r="S167" s="49"/>
    </row>
    <row r="168" spans="2:19" x14ac:dyDescent="0.25">
      <c r="B168" s="49"/>
      <c r="C168" s="49"/>
      <c r="D168" s="49"/>
      <c r="E168" s="49"/>
      <c r="F168" s="49"/>
      <c r="G168" s="49"/>
      <c r="H168" s="49"/>
      <c r="I168" s="51"/>
      <c r="J168" s="51"/>
      <c r="K168" s="51"/>
      <c r="L168" s="51"/>
      <c r="M168" s="51"/>
      <c r="N168" s="51"/>
      <c r="O168" s="49"/>
      <c r="P168" s="49"/>
      <c r="Q168" s="49"/>
      <c r="R168" s="49"/>
      <c r="S168" s="49"/>
    </row>
    <row r="169" spans="2:19" x14ac:dyDescent="0.25">
      <c r="B169" s="49"/>
      <c r="C169" s="49"/>
      <c r="D169" s="49"/>
      <c r="E169" s="49"/>
      <c r="F169" s="49"/>
      <c r="G169" s="49"/>
      <c r="H169" s="49"/>
      <c r="I169" s="51"/>
      <c r="J169" s="51"/>
      <c r="K169" s="51"/>
      <c r="L169" s="51"/>
      <c r="M169" s="51"/>
      <c r="N169" s="51"/>
      <c r="O169" s="49"/>
      <c r="P169" s="49"/>
      <c r="Q169" s="49"/>
      <c r="R169" s="49"/>
      <c r="S169" s="49"/>
    </row>
    <row r="170" spans="2:19" x14ac:dyDescent="0.25">
      <c r="B170" s="49"/>
      <c r="C170" s="49"/>
      <c r="D170" s="49"/>
      <c r="E170" s="49"/>
      <c r="F170" s="49"/>
      <c r="G170" s="49"/>
      <c r="H170" s="49"/>
      <c r="I170" s="51"/>
      <c r="J170" s="51"/>
      <c r="K170" s="51"/>
      <c r="L170" s="51"/>
      <c r="M170" s="51"/>
      <c r="N170" s="51"/>
      <c r="O170" s="49"/>
      <c r="P170" s="49"/>
      <c r="Q170" s="49"/>
      <c r="R170" s="49"/>
      <c r="S170" s="49"/>
    </row>
    <row r="171" spans="2:19" x14ac:dyDescent="0.25">
      <c r="B171" s="49"/>
      <c r="C171" s="49"/>
      <c r="D171" s="49"/>
      <c r="E171" s="49"/>
      <c r="F171" s="49"/>
      <c r="G171" s="49"/>
      <c r="H171" s="49"/>
      <c r="I171" s="51"/>
      <c r="J171" s="51"/>
      <c r="K171" s="51"/>
      <c r="L171" s="51"/>
      <c r="M171" s="51"/>
      <c r="N171" s="51"/>
      <c r="O171" s="49"/>
      <c r="P171" s="49"/>
      <c r="Q171" s="49"/>
      <c r="R171" s="49"/>
      <c r="S171" s="49"/>
    </row>
    <row r="172" spans="2:19" x14ac:dyDescent="0.25">
      <c r="I172" s="9"/>
      <c r="J172" s="9"/>
      <c r="K172" s="9"/>
      <c r="L172" s="9"/>
      <c r="M172" s="9"/>
      <c r="N172" s="9"/>
    </row>
    <row r="173" spans="2:19" x14ac:dyDescent="0.25">
      <c r="I173" s="9"/>
      <c r="J173" s="9"/>
      <c r="K173" s="9"/>
      <c r="L173" s="9"/>
      <c r="M173" s="9"/>
      <c r="N173" s="9"/>
    </row>
    <row r="174" spans="2:19" x14ac:dyDescent="0.25">
      <c r="I174" s="9"/>
      <c r="J174" s="9"/>
      <c r="K174" s="9"/>
      <c r="L174" s="9"/>
      <c r="M174" s="9"/>
      <c r="N174" s="9"/>
    </row>
    <row r="175" spans="2:19" x14ac:dyDescent="0.25">
      <c r="I175" s="9"/>
      <c r="J175" s="9"/>
      <c r="K175" s="9"/>
      <c r="L175" s="9"/>
      <c r="M175" s="9"/>
      <c r="N175" s="9"/>
    </row>
    <row r="176" spans="2:19" x14ac:dyDescent="0.25">
      <c r="I176" s="9"/>
      <c r="J176" s="9"/>
      <c r="K176" s="9"/>
      <c r="L176" s="9"/>
      <c r="M176" s="9"/>
      <c r="N176" s="9"/>
    </row>
    <row r="177" spans="9:14" x14ac:dyDescent="0.25">
      <c r="I177" s="9"/>
      <c r="J177" s="9"/>
      <c r="K177" s="9"/>
      <c r="L177" s="9"/>
      <c r="M177" s="9"/>
      <c r="N177" s="9"/>
    </row>
    <row r="178" spans="9:14" x14ac:dyDescent="0.25">
      <c r="I178" s="9"/>
      <c r="J178" s="9"/>
      <c r="K178" s="9"/>
      <c r="L178" s="9"/>
      <c r="M178" s="9"/>
      <c r="N178" s="9"/>
    </row>
    <row r="179" spans="9:14" x14ac:dyDescent="0.25">
      <c r="I179" s="9"/>
      <c r="J179" s="9"/>
      <c r="K179" s="9"/>
      <c r="L179" s="9"/>
      <c r="M179" s="9"/>
      <c r="N179" s="9"/>
    </row>
    <row r="180" spans="9:14" x14ac:dyDescent="0.25">
      <c r="I180" s="9"/>
      <c r="J180" s="9"/>
      <c r="K180" s="9"/>
      <c r="L180" s="9"/>
      <c r="M180" s="9"/>
      <c r="N180" s="9"/>
    </row>
    <row r="181" spans="9:14" x14ac:dyDescent="0.25">
      <c r="I181" s="9"/>
      <c r="J181" s="9"/>
      <c r="K181" s="9"/>
      <c r="L181" s="9"/>
      <c r="M181" s="9"/>
      <c r="N181" s="9"/>
    </row>
    <row r="182" spans="9:14" x14ac:dyDescent="0.25">
      <c r="I182" s="9"/>
      <c r="J182" s="9"/>
      <c r="K182" s="9"/>
      <c r="L182" s="9"/>
      <c r="M182" s="9"/>
      <c r="N182" s="9"/>
    </row>
    <row r="183" spans="9:14" x14ac:dyDescent="0.25">
      <c r="I183" s="9"/>
      <c r="J183" s="9"/>
      <c r="K183" s="9"/>
      <c r="L183" s="9"/>
      <c r="M183" s="9"/>
      <c r="N183" s="9"/>
    </row>
    <row r="184" spans="9:14" x14ac:dyDescent="0.25">
      <c r="I184" s="9"/>
      <c r="J184" s="9"/>
      <c r="K184" s="9"/>
      <c r="L184" s="9"/>
      <c r="M184" s="9"/>
      <c r="N184" s="9"/>
    </row>
    <row r="185" spans="9:14" x14ac:dyDescent="0.25">
      <c r="I185" s="9"/>
      <c r="J185" s="9"/>
      <c r="K185" s="9"/>
      <c r="L185" s="9"/>
      <c r="M185" s="9"/>
      <c r="N185" s="9"/>
    </row>
    <row r="186" spans="9:14" x14ac:dyDescent="0.25">
      <c r="I186" s="9"/>
      <c r="J186" s="9"/>
      <c r="K186" s="9"/>
      <c r="L186" s="9"/>
      <c r="M186" s="9"/>
      <c r="N186" s="9"/>
    </row>
    <row r="187" spans="9:14" x14ac:dyDescent="0.25">
      <c r="I187" s="9"/>
      <c r="J187" s="9"/>
      <c r="K187" s="9"/>
      <c r="L187" s="9"/>
      <c r="M187" s="9"/>
      <c r="N187" s="9"/>
    </row>
    <row r="188" spans="9:14" x14ac:dyDescent="0.25">
      <c r="I188" s="9"/>
      <c r="J188" s="9"/>
      <c r="K188" s="9"/>
      <c r="L188" s="9"/>
      <c r="M188" s="9"/>
      <c r="N188" s="9"/>
    </row>
    <row r="189" spans="9:14" x14ac:dyDescent="0.25">
      <c r="I189" s="9"/>
      <c r="J189" s="9"/>
      <c r="K189" s="9"/>
      <c r="L189" s="9"/>
      <c r="M189" s="9"/>
      <c r="N189" s="9"/>
    </row>
    <row r="190" spans="9:14" x14ac:dyDescent="0.25">
      <c r="I190" s="9"/>
      <c r="J190" s="9"/>
      <c r="K190" s="9"/>
      <c r="L190" s="9"/>
      <c r="M190" s="9"/>
      <c r="N190" s="9"/>
    </row>
    <row r="191" spans="9:14" x14ac:dyDescent="0.25">
      <c r="I191" s="9"/>
      <c r="J191" s="9"/>
      <c r="K191" s="9"/>
      <c r="L191" s="9"/>
      <c r="M191" s="9"/>
      <c r="N191" s="9"/>
    </row>
    <row r="192" spans="9:14" x14ac:dyDescent="0.25">
      <c r="I192" s="9"/>
      <c r="J192" s="9"/>
      <c r="K192" s="9"/>
      <c r="L192" s="9"/>
      <c r="M192" s="9"/>
      <c r="N192" s="9"/>
    </row>
    <row r="193" spans="9:14" x14ac:dyDescent="0.25">
      <c r="I193" s="9"/>
      <c r="J193" s="9"/>
      <c r="K193" s="9"/>
      <c r="L193" s="9"/>
      <c r="M193" s="9"/>
      <c r="N193" s="9"/>
    </row>
    <row r="194" spans="9:14" x14ac:dyDescent="0.25">
      <c r="I194" s="9"/>
      <c r="J194" s="9"/>
      <c r="K194" s="9"/>
      <c r="L194" s="9"/>
      <c r="M194" s="9"/>
      <c r="N194" s="9"/>
    </row>
    <row r="195" spans="9:14" x14ac:dyDescent="0.25">
      <c r="I195" s="9"/>
      <c r="J195" s="9"/>
      <c r="K195" s="9"/>
      <c r="L195" s="9"/>
      <c r="M195" s="9"/>
      <c r="N195" s="9"/>
    </row>
    <row r="196" spans="9:14" x14ac:dyDescent="0.25">
      <c r="I196" s="9"/>
      <c r="J196" s="9"/>
      <c r="K196" s="9"/>
      <c r="L196" s="9"/>
      <c r="M196" s="9"/>
      <c r="N196" s="9"/>
    </row>
    <row r="197" spans="9:14" x14ac:dyDescent="0.25">
      <c r="I197" s="9"/>
      <c r="J197" s="9"/>
      <c r="K197" s="9"/>
      <c r="L197" s="9"/>
      <c r="M197" s="9"/>
      <c r="N197" s="9"/>
    </row>
    <row r="198" spans="9:14" x14ac:dyDescent="0.25">
      <c r="I198" s="9"/>
      <c r="J198" s="9"/>
      <c r="K198" s="9"/>
      <c r="L198" s="9"/>
      <c r="M198" s="9"/>
      <c r="N198" s="9"/>
    </row>
    <row r="199" spans="9:14" x14ac:dyDescent="0.25">
      <c r="I199" s="9"/>
      <c r="J199" s="9"/>
      <c r="K199" s="9"/>
      <c r="L199" s="9"/>
      <c r="M199" s="9"/>
      <c r="N199" s="9"/>
    </row>
    <row r="200" spans="9:14" x14ac:dyDescent="0.25">
      <c r="I200" s="9"/>
      <c r="J200" s="9"/>
      <c r="K200" s="9"/>
      <c r="L200" s="9"/>
      <c r="M200" s="9"/>
      <c r="N200" s="9"/>
    </row>
    <row r="201" spans="9:14" x14ac:dyDescent="0.25">
      <c r="I201" s="9"/>
      <c r="J201" s="9"/>
      <c r="K201" s="9"/>
      <c r="L201" s="9"/>
      <c r="M201" s="9"/>
      <c r="N201" s="9"/>
    </row>
    <row r="202" spans="9:14" x14ac:dyDescent="0.25">
      <c r="I202" s="9"/>
      <c r="J202" s="9"/>
      <c r="K202" s="9"/>
      <c r="L202" s="9"/>
      <c r="M202" s="9"/>
      <c r="N202" s="9"/>
    </row>
    <row r="203" spans="9:14" x14ac:dyDescent="0.25">
      <c r="I203" s="9"/>
      <c r="J203" s="9"/>
      <c r="K203" s="9"/>
      <c r="L203" s="9"/>
      <c r="M203" s="9"/>
      <c r="N203" s="9"/>
    </row>
    <row r="204" spans="9:14" x14ac:dyDescent="0.25">
      <c r="I204" s="9"/>
      <c r="J204" s="9"/>
      <c r="K204" s="9"/>
      <c r="L204" s="9"/>
      <c r="M204" s="9"/>
      <c r="N204" s="9"/>
    </row>
    <row r="205" spans="9:14" x14ac:dyDescent="0.25">
      <c r="I205" s="9"/>
      <c r="J205" s="9"/>
      <c r="K205" s="9"/>
      <c r="L205" s="9"/>
      <c r="M205" s="9"/>
      <c r="N205" s="9"/>
    </row>
    <row r="206" spans="9:14" x14ac:dyDescent="0.25">
      <c r="I206" s="9"/>
      <c r="J206" s="9"/>
      <c r="K206" s="9"/>
      <c r="L206" s="9"/>
      <c r="M206" s="9"/>
      <c r="N206" s="9"/>
    </row>
    <row r="207" spans="9:14" x14ac:dyDescent="0.25">
      <c r="I207" s="9"/>
      <c r="J207" s="9"/>
      <c r="K207" s="9"/>
      <c r="L207" s="9"/>
      <c r="M207" s="9"/>
      <c r="N207" s="9"/>
    </row>
    <row r="208" spans="9:14" x14ac:dyDescent="0.25">
      <c r="I208" s="9"/>
      <c r="J208" s="9"/>
      <c r="K208" s="9"/>
      <c r="L208" s="9"/>
      <c r="M208" s="9"/>
      <c r="N208" s="9"/>
    </row>
    <row r="209" spans="9:14" x14ac:dyDescent="0.25">
      <c r="I209" s="9"/>
      <c r="J209" s="9"/>
      <c r="K209" s="9"/>
      <c r="L209" s="9"/>
      <c r="M209" s="9"/>
      <c r="N209" s="9"/>
    </row>
    <row r="210" spans="9:14" x14ac:dyDescent="0.25">
      <c r="I210" s="9"/>
      <c r="J210" s="9"/>
      <c r="K210" s="9"/>
      <c r="L210" s="9"/>
      <c r="M210" s="9"/>
      <c r="N210" s="9"/>
    </row>
    <row r="211" spans="9:14" x14ac:dyDescent="0.25">
      <c r="I211" s="9"/>
      <c r="J211" s="9"/>
      <c r="K211" s="9"/>
      <c r="L211" s="9"/>
      <c r="M211" s="9"/>
      <c r="N211" s="9"/>
    </row>
    <row r="212" spans="9:14" x14ac:dyDescent="0.25">
      <c r="I212" s="9"/>
      <c r="J212" s="9"/>
      <c r="K212" s="9"/>
      <c r="L212" s="9"/>
      <c r="M212" s="9"/>
      <c r="N212" s="9"/>
    </row>
    <row r="213" spans="9:14" x14ac:dyDescent="0.25">
      <c r="I213" s="9"/>
      <c r="J213" s="9"/>
      <c r="K213" s="9"/>
      <c r="L213" s="9"/>
      <c r="M213" s="9"/>
      <c r="N213" s="9"/>
    </row>
    <row r="214" spans="9:14" x14ac:dyDescent="0.25">
      <c r="I214" s="9"/>
      <c r="J214" s="9"/>
      <c r="K214" s="9"/>
      <c r="L214" s="9"/>
      <c r="M214" s="9"/>
      <c r="N214" s="9"/>
    </row>
    <row r="215" spans="9:14" x14ac:dyDescent="0.25">
      <c r="I215" s="9"/>
      <c r="J215" s="9"/>
      <c r="K215" s="9"/>
      <c r="L215" s="9"/>
      <c r="M215" s="9"/>
      <c r="N215" s="9"/>
    </row>
    <row r="216" spans="9:14" x14ac:dyDescent="0.25">
      <c r="I216" s="9"/>
      <c r="J216" s="9"/>
      <c r="K216" s="9"/>
      <c r="L216" s="9"/>
      <c r="M216" s="9"/>
      <c r="N216" s="9"/>
    </row>
    <row r="217" spans="9:14" x14ac:dyDescent="0.25">
      <c r="I217" s="9"/>
      <c r="J217" s="9"/>
      <c r="K217" s="9"/>
      <c r="L217" s="9"/>
      <c r="M217" s="9"/>
      <c r="N217" s="9"/>
    </row>
    <row r="218" spans="9:14" x14ac:dyDescent="0.25">
      <c r="I218" s="9"/>
      <c r="J218" s="9"/>
      <c r="K218" s="9"/>
      <c r="L218" s="9"/>
      <c r="M218" s="9"/>
      <c r="N218" s="9"/>
    </row>
    <row r="219" spans="9:14" x14ac:dyDescent="0.25">
      <c r="I219" s="9"/>
      <c r="J219" s="9"/>
      <c r="K219" s="9"/>
      <c r="L219" s="9"/>
      <c r="M219" s="9"/>
      <c r="N219" s="9"/>
    </row>
    <row r="220" spans="9:14" x14ac:dyDescent="0.25">
      <c r="I220" s="9"/>
      <c r="J220" s="9"/>
      <c r="K220" s="9"/>
      <c r="L220" s="9"/>
      <c r="M220" s="9"/>
      <c r="N220" s="9"/>
    </row>
    <row r="221" spans="9:14" x14ac:dyDescent="0.25">
      <c r="I221" s="9"/>
      <c r="J221" s="9"/>
      <c r="K221" s="9"/>
      <c r="L221" s="9"/>
      <c r="M221" s="9"/>
      <c r="N221" s="9"/>
    </row>
    <row r="222" spans="9:14" x14ac:dyDescent="0.25">
      <c r="I222" s="9"/>
      <c r="J222" s="9"/>
      <c r="K222" s="9"/>
      <c r="L222" s="9"/>
      <c r="M222" s="9"/>
      <c r="N222" s="9"/>
    </row>
    <row r="223" spans="9:14" x14ac:dyDescent="0.25">
      <c r="I223" s="9"/>
      <c r="J223" s="9"/>
      <c r="K223" s="9"/>
      <c r="L223" s="9"/>
      <c r="M223" s="9"/>
      <c r="N223" s="9"/>
    </row>
    <row r="224" spans="9:14" x14ac:dyDescent="0.25">
      <c r="I224" s="9"/>
      <c r="J224" s="9"/>
      <c r="K224" s="9"/>
      <c r="L224" s="9"/>
      <c r="M224" s="9"/>
      <c r="N224" s="9"/>
    </row>
    <row r="225" spans="9:14" x14ac:dyDescent="0.25">
      <c r="I225" s="9"/>
      <c r="J225" s="9"/>
      <c r="K225" s="9"/>
      <c r="L225" s="9"/>
      <c r="M225" s="9"/>
      <c r="N225" s="9"/>
    </row>
    <row r="226" spans="9:14" x14ac:dyDescent="0.25">
      <c r="I226" s="9"/>
      <c r="J226" s="9"/>
      <c r="K226" s="9"/>
      <c r="L226" s="9"/>
      <c r="M226" s="9"/>
      <c r="N226" s="9"/>
    </row>
    <row r="227" spans="9:14" x14ac:dyDescent="0.25">
      <c r="I227" s="9"/>
      <c r="J227" s="9"/>
      <c r="K227" s="9"/>
      <c r="L227" s="9"/>
      <c r="M227" s="9"/>
      <c r="N227" s="9"/>
    </row>
    <row r="228" spans="9:14" x14ac:dyDescent="0.25">
      <c r="I228" s="9"/>
      <c r="J228" s="9"/>
      <c r="K228" s="9"/>
      <c r="L228" s="9"/>
      <c r="M228" s="9"/>
      <c r="N228" s="9"/>
    </row>
    <row r="229" spans="9:14" x14ac:dyDescent="0.25">
      <c r="I229" s="9"/>
      <c r="J229" s="9"/>
      <c r="K229" s="9"/>
      <c r="L229" s="9"/>
      <c r="M229" s="9"/>
      <c r="N229" s="9"/>
    </row>
    <row r="230" spans="9:14" x14ac:dyDescent="0.25">
      <c r="I230" s="9"/>
      <c r="J230" s="9"/>
      <c r="K230" s="9"/>
      <c r="L230" s="9"/>
      <c r="M230" s="9"/>
      <c r="N230" s="9"/>
    </row>
    <row r="231" spans="9:14" x14ac:dyDescent="0.25">
      <c r="I231" s="9"/>
      <c r="J231" s="9"/>
      <c r="K231" s="9"/>
      <c r="L231" s="9"/>
      <c r="M231" s="9"/>
      <c r="N231" s="9"/>
    </row>
    <row r="232" spans="9:14" x14ac:dyDescent="0.25">
      <c r="I232" s="9"/>
      <c r="J232" s="9"/>
      <c r="K232" s="9"/>
      <c r="L232" s="9"/>
      <c r="M232" s="9"/>
      <c r="N232" s="9"/>
    </row>
    <row r="233" spans="9:14" x14ac:dyDescent="0.25">
      <c r="I233" s="9"/>
      <c r="J233" s="9"/>
      <c r="K233" s="9"/>
      <c r="L233" s="9"/>
      <c r="M233" s="9"/>
      <c r="N233" s="9"/>
    </row>
    <row r="234" spans="9:14" x14ac:dyDescent="0.25">
      <c r="I234" s="9"/>
      <c r="J234" s="9"/>
      <c r="K234" s="9"/>
      <c r="L234" s="9"/>
      <c r="M234" s="9"/>
      <c r="N234" s="9"/>
    </row>
    <row r="235" spans="9:14" x14ac:dyDescent="0.25">
      <c r="I235" s="9"/>
      <c r="J235" s="9"/>
      <c r="K235" s="9"/>
      <c r="L235" s="9"/>
      <c r="M235" s="9"/>
      <c r="N235" s="9"/>
    </row>
    <row r="236" spans="9:14" x14ac:dyDescent="0.25">
      <c r="I236" s="9"/>
      <c r="J236" s="9"/>
      <c r="K236" s="9"/>
      <c r="L236" s="9"/>
      <c r="M236" s="9"/>
      <c r="N236" s="9"/>
    </row>
    <row r="237" spans="9:14" x14ac:dyDescent="0.25">
      <c r="I237" s="9"/>
      <c r="J237" s="9"/>
      <c r="K237" s="9"/>
      <c r="L237" s="9"/>
      <c r="M237" s="9"/>
      <c r="N237" s="9"/>
    </row>
    <row r="238" spans="9:14" x14ac:dyDescent="0.25">
      <c r="I238" s="9"/>
      <c r="J238" s="9"/>
      <c r="K238" s="9"/>
      <c r="L238" s="9"/>
      <c r="M238" s="9"/>
      <c r="N238" s="9"/>
    </row>
    <row r="239" spans="9:14" x14ac:dyDescent="0.25">
      <c r="I239" s="9"/>
      <c r="J239" s="9"/>
      <c r="K239" s="9"/>
      <c r="L239" s="9"/>
      <c r="M239" s="9"/>
      <c r="N239" s="9"/>
    </row>
    <row r="240" spans="9:14" x14ac:dyDescent="0.25">
      <c r="I240" s="9"/>
      <c r="J240" s="9"/>
      <c r="K240" s="9"/>
      <c r="L240" s="9"/>
      <c r="M240" s="9"/>
      <c r="N240" s="9"/>
    </row>
    <row r="241" spans="9:14" x14ac:dyDescent="0.25">
      <c r="I241" s="9"/>
      <c r="J241" s="9"/>
      <c r="K241" s="9"/>
      <c r="L241" s="9"/>
      <c r="M241" s="9"/>
      <c r="N241" s="9"/>
    </row>
    <row r="242" spans="9:14" x14ac:dyDescent="0.25">
      <c r="I242" s="9"/>
      <c r="J242" s="9"/>
      <c r="K242" s="9"/>
      <c r="L242" s="9"/>
      <c r="M242" s="9"/>
      <c r="N242" s="9"/>
    </row>
    <row r="243" spans="9:14" x14ac:dyDescent="0.25">
      <c r="I243" s="9"/>
      <c r="J243" s="9"/>
      <c r="K243" s="9"/>
      <c r="L243" s="9"/>
      <c r="M243" s="9"/>
      <c r="N243" s="9"/>
    </row>
    <row r="244" spans="9:14" x14ac:dyDescent="0.25">
      <c r="I244" s="9"/>
      <c r="J244" s="9"/>
      <c r="K244" s="9"/>
      <c r="L244" s="9"/>
      <c r="M244" s="9"/>
      <c r="N244" s="9"/>
    </row>
    <row r="245" spans="9:14" x14ac:dyDescent="0.25">
      <c r="I245" s="9"/>
      <c r="J245" s="9"/>
      <c r="K245" s="9"/>
      <c r="L245" s="9"/>
      <c r="M245" s="9"/>
      <c r="N245" s="9"/>
    </row>
    <row r="246" spans="9:14" x14ac:dyDescent="0.25">
      <c r="I246" s="9"/>
      <c r="J246" s="9"/>
      <c r="K246" s="9"/>
      <c r="L246" s="9"/>
      <c r="M246" s="9"/>
      <c r="N246" s="9"/>
    </row>
    <row r="247" spans="9:14" x14ac:dyDescent="0.25">
      <c r="I247" s="9"/>
      <c r="J247" s="9"/>
      <c r="K247" s="9"/>
      <c r="L247" s="9"/>
      <c r="M247" s="9"/>
      <c r="N247" s="9"/>
    </row>
    <row r="248" spans="9:14" x14ac:dyDescent="0.25">
      <c r="I248" s="9"/>
      <c r="J248" s="9"/>
      <c r="K248" s="9"/>
      <c r="L248" s="9"/>
      <c r="M248" s="9"/>
      <c r="N248" s="9"/>
    </row>
    <row r="249" spans="9:14" x14ac:dyDescent="0.25">
      <c r="I249" s="9"/>
      <c r="J249" s="9"/>
      <c r="K249" s="9"/>
      <c r="L249" s="9"/>
      <c r="M249" s="9"/>
      <c r="N249" s="9"/>
    </row>
    <row r="250" spans="9:14" x14ac:dyDescent="0.25">
      <c r="I250" s="9"/>
      <c r="J250" s="9"/>
      <c r="K250" s="9"/>
      <c r="L250" s="9"/>
      <c r="M250" s="9"/>
      <c r="N250" s="9"/>
    </row>
    <row r="251" spans="9:14" x14ac:dyDescent="0.25">
      <c r="I251" s="9"/>
      <c r="J251" s="9"/>
      <c r="K251" s="9"/>
      <c r="L251" s="9"/>
      <c r="M251" s="9"/>
      <c r="N251" s="9"/>
    </row>
    <row r="252" spans="9:14" x14ac:dyDescent="0.25">
      <c r="I252" s="9"/>
      <c r="J252" s="9"/>
      <c r="K252" s="9"/>
      <c r="L252" s="9"/>
      <c r="M252" s="9"/>
      <c r="N252" s="9"/>
    </row>
    <row r="253" spans="9:14" x14ac:dyDescent="0.25">
      <c r="I253" s="9"/>
      <c r="J253" s="9"/>
      <c r="K253" s="9"/>
      <c r="L253" s="9"/>
      <c r="M253" s="9"/>
      <c r="N253" s="9"/>
    </row>
    <row r="254" spans="9:14" x14ac:dyDescent="0.25">
      <c r="I254" s="9"/>
      <c r="J254" s="9"/>
      <c r="K254" s="9"/>
      <c r="L254" s="9"/>
      <c r="M254" s="9"/>
      <c r="N254" s="9"/>
    </row>
    <row r="255" spans="9:14" x14ac:dyDescent="0.25">
      <c r="I255" s="9"/>
      <c r="J255" s="9"/>
      <c r="K255" s="9"/>
      <c r="L255" s="9"/>
      <c r="M255" s="9"/>
      <c r="N255" s="9"/>
    </row>
    <row r="256" spans="9:14" x14ac:dyDescent="0.25">
      <c r="I256" s="9"/>
      <c r="J256" s="9"/>
      <c r="K256" s="9"/>
      <c r="L256" s="9"/>
      <c r="M256" s="9"/>
      <c r="N256" s="9"/>
    </row>
    <row r="257" spans="9:14" x14ac:dyDescent="0.25">
      <c r="I257" s="9"/>
      <c r="J257" s="9"/>
      <c r="K257" s="9"/>
      <c r="L257" s="9"/>
      <c r="M257" s="9"/>
      <c r="N257" s="9"/>
    </row>
    <row r="258" spans="9:14" x14ac:dyDescent="0.25">
      <c r="I258" s="9"/>
      <c r="J258" s="9"/>
      <c r="K258" s="9"/>
      <c r="L258" s="9"/>
      <c r="M258" s="9"/>
      <c r="N258" s="9"/>
    </row>
    <row r="259" spans="9:14" x14ac:dyDescent="0.25">
      <c r="I259" s="9"/>
      <c r="J259" s="9"/>
      <c r="K259" s="9"/>
      <c r="L259" s="9"/>
      <c r="M259" s="9"/>
      <c r="N259" s="9"/>
    </row>
    <row r="260" spans="9:14" x14ac:dyDescent="0.25">
      <c r="I260" s="9"/>
      <c r="J260" s="9"/>
      <c r="K260" s="9"/>
      <c r="L260" s="9"/>
      <c r="M260" s="9"/>
      <c r="N260" s="9"/>
    </row>
    <row r="261" spans="9:14" x14ac:dyDescent="0.25">
      <c r="I261" s="9"/>
      <c r="J261" s="9"/>
      <c r="K261" s="9"/>
      <c r="L261" s="9"/>
      <c r="M261" s="9"/>
      <c r="N261" s="9"/>
    </row>
    <row r="262" spans="9:14" x14ac:dyDescent="0.25">
      <c r="I262" s="9"/>
      <c r="J262" s="9"/>
      <c r="K262" s="9"/>
      <c r="L262" s="9"/>
      <c r="M262" s="9"/>
      <c r="N262" s="9"/>
    </row>
    <row r="263" spans="9:14" x14ac:dyDescent="0.25">
      <c r="I263" s="9"/>
      <c r="J263" s="9"/>
      <c r="K263" s="9"/>
      <c r="L263" s="9"/>
      <c r="M263" s="9"/>
      <c r="N263" s="9"/>
    </row>
    <row r="264" spans="9:14" x14ac:dyDescent="0.25">
      <c r="I264" s="9"/>
      <c r="J264" s="9"/>
      <c r="K264" s="9"/>
      <c r="L264" s="9"/>
      <c r="M264" s="9"/>
      <c r="N264" s="9"/>
    </row>
    <row r="265" spans="9:14" x14ac:dyDescent="0.25">
      <c r="I265" s="9"/>
      <c r="J265" s="9"/>
      <c r="K265" s="9"/>
      <c r="L265" s="9"/>
      <c r="M265" s="9"/>
      <c r="N265" s="9"/>
    </row>
    <row r="266" spans="9:14" x14ac:dyDescent="0.25">
      <c r="I266" s="9"/>
      <c r="J266" s="9"/>
      <c r="K266" s="9"/>
      <c r="L266" s="9"/>
      <c r="M266" s="9"/>
      <c r="N266" s="9"/>
    </row>
    <row r="267" spans="9:14" x14ac:dyDescent="0.25">
      <c r="I267" s="9"/>
      <c r="J267" s="9"/>
      <c r="K267" s="9"/>
      <c r="L267" s="9"/>
      <c r="M267" s="9"/>
      <c r="N267" s="9"/>
    </row>
    <row r="268" spans="9:14" x14ac:dyDescent="0.25">
      <c r="I268" s="9"/>
      <c r="J268" s="9"/>
      <c r="K268" s="9"/>
      <c r="L268" s="9"/>
      <c r="M268" s="9"/>
      <c r="N268" s="9"/>
    </row>
    <row r="269" spans="9:14" x14ac:dyDescent="0.25">
      <c r="I269" s="9"/>
      <c r="J269" s="9"/>
      <c r="K269" s="9"/>
      <c r="L269" s="9"/>
      <c r="M269" s="9"/>
      <c r="N269" s="9"/>
    </row>
    <row r="270" spans="9:14" x14ac:dyDescent="0.25">
      <c r="I270" s="9"/>
      <c r="J270" s="9"/>
      <c r="K270" s="9"/>
      <c r="L270" s="9"/>
      <c r="M270" s="9"/>
      <c r="N270" s="9"/>
    </row>
    <row r="271" spans="9:14" x14ac:dyDescent="0.25">
      <c r="I271" s="9"/>
      <c r="J271" s="9"/>
      <c r="K271" s="9"/>
      <c r="L271" s="9"/>
      <c r="M271" s="9"/>
      <c r="N271" s="9"/>
    </row>
    <row r="272" spans="9:14" x14ac:dyDescent="0.25">
      <c r="I272" s="9"/>
      <c r="J272" s="9"/>
      <c r="K272" s="9"/>
      <c r="L272" s="9"/>
      <c r="M272" s="9"/>
      <c r="N272" s="9"/>
    </row>
    <row r="273" spans="9:14" x14ac:dyDescent="0.25">
      <c r="I273" s="9"/>
      <c r="J273" s="9"/>
      <c r="K273" s="9"/>
      <c r="L273" s="9"/>
      <c r="M273" s="9"/>
      <c r="N273" s="9"/>
    </row>
    <row r="274" spans="9:14" x14ac:dyDescent="0.25">
      <c r="I274" s="9"/>
      <c r="J274" s="9"/>
      <c r="K274" s="9"/>
      <c r="L274" s="9"/>
      <c r="M274" s="9"/>
      <c r="N274" s="9"/>
    </row>
    <row r="275" spans="9:14" x14ac:dyDescent="0.25">
      <c r="I275" s="9"/>
      <c r="J275" s="9"/>
      <c r="K275" s="9"/>
      <c r="L275" s="9"/>
      <c r="M275" s="9"/>
      <c r="N275" s="9"/>
    </row>
    <row r="276" spans="9:14" x14ac:dyDescent="0.25">
      <c r="I276" s="9"/>
      <c r="J276" s="9"/>
      <c r="K276" s="9"/>
      <c r="L276" s="9"/>
      <c r="M276" s="9"/>
      <c r="N276" s="9"/>
    </row>
    <row r="277" spans="9:14" x14ac:dyDescent="0.25">
      <c r="I277" s="9"/>
      <c r="J277" s="9"/>
      <c r="K277" s="9"/>
      <c r="L277" s="9"/>
      <c r="M277" s="9"/>
      <c r="N277" s="9"/>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Φύλλα εργασίας</vt:lpstr>
      </vt:variant>
      <vt:variant>
        <vt:i4>5</vt:i4>
      </vt:variant>
    </vt:vector>
  </HeadingPairs>
  <TitlesOfParts>
    <vt:vector size="5" baseType="lpstr">
      <vt:lpstr>Μισθοδοσία 2017 - 2020</vt:lpstr>
      <vt:lpstr>Εκκαθάριση 2017</vt:lpstr>
      <vt:lpstr>2016 - 2020 κλ+1</vt:lpstr>
      <vt:lpstr>Φόρος 2020 κλ+1 αντιμ</vt:lpstr>
      <vt:lpstr>Φόρος 2020 κλ+2 αφορ</vt:lpstr>
    </vt:vector>
  </TitlesOfParts>
  <Company>AUT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dc:creator>
  <cp:lastModifiedBy>Χρήστης των Windows</cp:lastModifiedBy>
  <dcterms:created xsi:type="dcterms:W3CDTF">2012-11-06T10:59:19Z</dcterms:created>
  <dcterms:modified xsi:type="dcterms:W3CDTF">2018-01-31T20:39:14Z</dcterms:modified>
</cp:coreProperties>
</file>